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45" windowWidth="27795" windowHeight="12855" firstSheet="19" activeTab="23"/>
  </bookViews>
  <sheets>
    <sheet name="PERSONAL IAN.2021" sheetId="1" r:id="rId1"/>
    <sheet name="BUNURI SI SERV.IAN.2021" sheetId="2" r:id="rId2"/>
    <sheet name="PERSONAL FEB 2021" sheetId="5" r:id="rId3"/>
    <sheet name="BUNURI SI SERV.FEB2021" sheetId="4" r:id="rId4"/>
    <sheet name="BUNURI SI SERV MARTIE.2021 " sheetId="8" r:id="rId5"/>
    <sheet name="PERSONAL MARTIE 2021" sheetId="9" r:id="rId6"/>
    <sheet name="BUNURI SI SERVICII APRILIE 2021" sheetId="6" r:id="rId7"/>
    <sheet name="PERSONAL APRILIE 2021" sheetId="7" r:id="rId8"/>
    <sheet name="BUNURI SI SERVICII MAI  2021" sheetId="10" r:id="rId9"/>
    <sheet name="PERSONAL MAI 2021" sheetId="11" r:id="rId10"/>
    <sheet name="BUNURI SI SERVICII IUNIE" sheetId="12" r:id="rId11"/>
    <sheet name="PERSONAL IUNIE" sheetId="13" r:id="rId12"/>
    <sheet name="BUNURI SI SERVICII IULIE" sheetId="15" r:id="rId13"/>
    <sheet name="PERSONAL IULIE" sheetId="16" r:id="rId14"/>
    <sheet name="BUNURI SI SERVICII AUGUST" sheetId="17" r:id="rId15"/>
    <sheet name="PERSONAL AUGUST" sheetId="18" r:id="rId16"/>
    <sheet name="BUNURI SI SERVICII SEPTEMBRIE" sheetId="19" r:id="rId17"/>
    <sheet name="PERSONAL SEPTEMBRIE" sheetId="20" r:id="rId18"/>
    <sheet name="BUNURI SI SERVICII OCTOMBRIE" sheetId="23" r:id="rId19"/>
    <sheet name="PERSONAL OCTOMBRIE" sheetId="24" r:id="rId20"/>
    <sheet name="BUNURI SI SERVICII NOIEMBRIE" sheetId="25" r:id="rId21"/>
    <sheet name="PERSONAL NOIEMBRIE" sheetId="26" r:id="rId22"/>
    <sheet name="BUNURI SI SERVICII DECEMBRIE" sheetId="27" r:id="rId23"/>
    <sheet name="PERSONAL DECEMBRIE" sheetId="28" r:id="rId24"/>
  </sheets>
  <calcPr calcId="125725"/>
</workbook>
</file>

<file path=xl/calcChain.xml><?xml version="1.0" encoding="utf-8"?>
<calcChain xmlns="http://schemas.openxmlformats.org/spreadsheetml/2006/main">
  <c r="D15" i="27"/>
  <c r="D12"/>
  <c r="D188" l="1"/>
  <c r="D190"/>
  <c r="D133"/>
  <c r="D65"/>
  <c r="D40"/>
  <c r="D49" i="28"/>
  <c r="D20"/>
  <c r="D17"/>
  <c r="D23" s="1"/>
  <c r="D32"/>
  <c r="D153" i="27"/>
  <c r="D140"/>
  <c r="D25"/>
  <c r="D18"/>
  <c r="D110"/>
  <c r="D94"/>
  <c r="D179"/>
  <c r="D48" i="28" l="1"/>
  <c r="D46"/>
  <c r="D43"/>
  <c r="D41"/>
  <c r="D25"/>
  <c r="D193" i="27"/>
  <c r="D185"/>
  <c r="D183"/>
  <c r="D181"/>
  <c r="D143"/>
  <c r="D136"/>
  <c r="D120"/>
  <c r="D194" s="1"/>
  <c r="D117"/>
  <c r="D114"/>
  <c r="D112"/>
  <c r="D96"/>
  <c r="D27"/>
  <c r="D22"/>
  <c r="D20"/>
  <c r="D22" i="25" l="1"/>
  <c r="D131"/>
  <c r="D156"/>
  <c r="D107"/>
  <c r="D80"/>
  <c r="D51" i="26"/>
  <c r="D19"/>
  <c r="D21"/>
  <c r="D66" i="25"/>
  <c r="D27"/>
  <c r="D18" l="1"/>
  <c r="D104"/>
  <c r="D87" l="1"/>
  <c r="D50" i="26" l="1"/>
  <c r="D48"/>
  <c r="D45"/>
  <c r="D43"/>
  <c r="D33"/>
  <c r="D26"/>
  <c r="D24"/>
  <c r="D168" i="25"/>
  <c r="D166"/>
  <c r="D163"/>
  <c r="D161"/>
  <c r="D158"/>
  <c r="D110"/>
  <c r="D101"/>
  <c r="D90"/>
  <c r="D84"/>
  <c r="D82"/>
  <c r="D69"/>
  <c r="D47"/>
  <c r="D38"/>
  <c r="D29"/>
  <c r="D24"/>
  <c r="D15"/>
  <c r="D13"/>
  <c r="D169" l="1"/>
  <c r="D52" i="24"/>
  <c r="D158" i="23"/>
  <c r="D155"/>
  <c r="D150"/>
  <c r="D68"/>
  <c r="D43"/>
  <c r="D43" i="24"/>
  <c r="D33"/>
  <c r="D22"/>
  <c r="D19"/>
  <c r="D49"/>
  <c r="D122" i="23"/>
  <c r="D103"/>
  <c r="D89" l="1"/>
  <c r="D51" i="24"/>
  <c r="D45"/>
  <c r="D27"/>
  <c r="D25"/>
  <c r="D157" i="23"/>
  <c r="D152"/>
  <c r="D147"/>
  <c r="D145"/>
  <c r="D108"/>
  <c r="D105"/>
  <c r="D92"/>
  <c r="D86"/>
  <c r="D84"/>
  <c r="D71"/>
  <c r="D33"/>
  <c r="D25"/>
  <c r="D23"/>
  <c r="D21"/>
  <c r="D19"/>
  <c r="D17"/>
  <c r="D15"/>
  <c r="D13"/>
  <c r="D164" i="15" l="1"/>
  <c r="D45" i="16"/>
  <c r="D22"/>
  <c r="D20"/>
  <c r="D19"/>
  <c r="D123" i="15"/>
  <c r="D161"/>
  <c r="D151"/>
  <c r="D74" l="1"/>
  <c r="D49"/>
  <c r="D40"/>
  <c r="D29"/>
  <c r="D37" i="16"/>
  <c r="D79" i="15"/>
  <c r="D25"/>
  <c r="D94"/>
  <c r="D14"/>
  <c r="D37" i="13"/>
  <c r="D107" i="12"/>
  <c r="D99" i="15"/>
  <c r="D107" s="1"/>
  <c r="D44" i="16"/>
  <c r="D42"/>
  <c r="D39"/>
  <c r="D32"/>
  <c r="D27"/>
  <c r="D25"/>
  <c r="D163" i="15"/>
  <c r="D157"/>
  <c r="D155"/>
  <c r="D153"/>
  <c r="D112"/>
  <c r="D109"/>
  <c r="D98"/>
  <c r="D96"/>
  <c r="D31"/>
  <c r="D21"/>
  <c r="D19"/>
  <c r="D16"/>
  <c r="D77" i="12" l="1"/>
  <c r="D65"/>
  <c r="D58"/>
  <c r="D52"/>
  <c r="D48"/>
  <c r="D26"/>
  <c r="D39"/>
  <c r="D15"/>
  <c r="D17" s="1"/>
  <c r="D22"/>
  <c r="D14"/>
  <c r="D131"/>
  <c r="D63"/>
  <c r="D56"/>
  <c r="D51"/>
  <c r="D49"/>
  <c r="D44" i="13"/>
  <c r="D42"/>
  <c r="D39"/>
  <c r="D32"/>
  <c r="D27"/>
  <c r="D141" i="12"/>
  <c r="D139"/>
  <c r="D137"/>
  <c r="D135"/>
  <c r="D133"/>
  <c r="D142" s="1"/>
  <c r="D93"/>
  <c r="D90"/>
  <c r="D88"/>
  <c r="D81"/>
  <c r="D79"/>
  <c r="D24"/>
  <c r="D19"/>
  <c r="D12"/>
  <c r="D130" i="10"/>
  <c r="D127"/>
  <c r="D31" i="11"/>
  <c r="D30"/>
  <c r="D37"/>
  <c r="D44"/>
  <c r="D32"/>
  <c r="D39"/>
  <c r="D46"/>
  <c r="D115" i="10"/>
  <c r="D90"/>
  <c r="D79"/>
  <c r="D37"/>
  <c r="D25" i="13" l="1"/>
  <c r="D45" s="1"/>
  <c r="D67" i="12"/>
  <c r="D31" i="10"/>
  <c r="D74" l="1"/>
  <c r="D161" i="6" l="1"/>
  <c r="D154"/>
  <c r="D151"/>
  <c r="D128"/>
  <c r="D116"/>
  <c r="D114"/>
  <c r="D112"/>
  <c r="D105"/>
  <c r="D90"/>
  <c r="D103"/>
  <c r="D48"/>
  <c r="D40"/>
  <c r="D24"/>
  <c r="D22"/>
  <c r="D20"/>
  <c r="D16"/>
  <c r="D12"/>
  <c r="D30"/>
  <c r="D52" i="7"/>
  <c r="D41"/>
  <c r="D34"/>
  <c r="D46"/>
  <c r="D129" i="10" l="1"/>
  <c r="D121"/>
  <c r="D119"/>
  <c r="D117"/>
  <c r="D81"/>
  <c r="D68"/>
  <c r="D66"/>
  <c r="D63"/>
  <c r="D55"/>
  <c r="D24"/>
  <c r="D22"/>
  <c r="D20"/>
  <c r="D17"/>
  <c r="D14"/>
  <c r="D53" i="11"/>
  <c r="D51"/>
  <c r="D48"/>
  <c r="D54" s="1"/>
  <c r="D132" i="8" l="1"/>
  <c r="D48" i="9"/>
  <c r="D74"/>
  <c r="D46" l="1"/>
  <c r="D67"/>
  <c r="D71"/>
  <c r="D16" i="8"/>
  <c r="D129"/>
  <c r="D127"/>
  <c r="D62"/>
  <c r="D19"/>
  <c r="D36"/>
  <c r="D94"/>
  <c r="D65" i="9"/>
  <c r="D72" i="8"/>
  <c r="D53" i="9"/>
  <c r="D24" i="8"/>
  <c r="D89"/>
  <c r="D74"/>
  <c r="D54" i="7" l="1"/>
  <c r="D48"/>
  <c r="D36"/>
  <c r="D55"/>
  <c r="D156" i="6"/>
  <c r="D162" s="1"/>
  <c r="D31" i="8" l="1"/>
  <c r="D120" l="1"/>
  <c r="D86" l="1"/>
  <c r="D99" l="1"/>
  <c r="D12" l="1"/>
  <c r="D131" l="1"/>
  <c r="D129" i="4" l="1"/>
  <c r="D77" i="8" l="1"/>
  <c r="D132" i="4" l="1"/>
  <c r="D39" i="5"/>
  <c r="D131" i="4"/>
  <c r="D15" i="5" l="1"/>
  <c r="D16"/>
  <c r="D36"/>
  <c r="D34" i="4"/>
  <c r="D125"/>
  <c r="D123"/>
  <c r="D67"/>
  <c r="D78"/>
  <c r="D31" i="5"/>
  <c r="D89" i="4"/>
  <c r="D92"/>
  <c r="D106"/>
  <c r="D42"/>
  <c r="D23" i="5"/>
  <c r="D81" i="4"/>
  <c r="D21"/>
  <c r="D18"/>
  <c r="D38" i="5" l="1"/>
  <c r="D33"/>
  <c r="D18"/>
  <c r="D105" i="2"/>
  <c r="D103"/>
  <c r="D84"/>
  <c r="D74"/>
  <c r="D78"/>
  <c r="D71"/>
  <c r="D64"/>
  <c r="D62"/>
  <c r="D60"/>
  <c r="D51"/>
  <c r="D33"/>
  <c r="D28"/>
  <c r="D23"/>
  <c r="D21"/>
  <c r="D19"/>
  <c r="D17"/>
  <c r="D14"/>
  <c r="D79" i="8"/>
  <c r="D125"/>
  <c r="D123"/>
  <c r="D73" i="9" l="1"/>
  <c r="D21" i="8"/>
  <c r="D127" i="4" l="1"/>
  <c r="D94"/>
  <c r="D83"/>
  <c r="D26"/>
  <c r="D24"/>
  <c r="D12"/>
  <c r="D14" s="1"/>
  <c r="D20" i="1" l="1"/>
  <c r="D22"/>
  <c r="D30"/>
  <c r="D35"/>
  <c r="D33"/>
  <c r="J38" i="2"/>
  <c r="D28" i="1" l="1"/>
  <c r="D25"/>
  <c r="D110" i="2" l="1"/>
  <c r="I94" s="1"/>
  <c r="D36" i="1"/>
</calcChain>
</file>

<file path=xl/sharedStrings.xml><?xml version="1.0" encoding="utf-8"?>
<sst xmlns="http://schemas.openxmlformats.org/spreadsheetml/2006/main" count="4194" uniqueCount="736">
  <si>
    <t>MINISTERUL LUCRARILOR PUBLICE, DEZVOLTARII SI ADMINISTRATIEI</t>
  </si>
  <si>
    <t>AGENTIA NATIONALA PENTRU LOCUINTE</t>
  </si>
  <si>
    <t>Capitolul 70.10 " LOCUINTE, SERVICII SI DEZVOLTARE PUBLICA"</t>
  </si>
  <si>
    <t>Titlul 10 "CHELTUIELI DE PERSONAL"</t>
  </si>
  <si>
    <t>CLASIFICATIE BUGETARA</t>
  </si>
  <si>
    <t>LUNA</t>
  </si>
  <si>
    <t>ZIUA</t>
  </si>
  <si>
    <t>SUMA</t>
  </si>
  <si>
    <t>EXPLICATII</t>
  </si>
  <si>
    <t>10.01.01</t>
  </si>
  <si>
    <t>Salarii de baza</t>
  </si>
  <si>
    <t>Impozit,contributii</t>
  </si>
  <si>
    <t>Cotizatie sindicat</t>
  </si>
  <si>
    <t>Pensie privata</t>
  </si>
  <si>
    <t>Rate</t>
  </si>
  <si>
    <t>Total 10.01.01</t>
  </si>
  <si>
    <t>10.01.05</t>
  </si>
  <si>
    <t>Spor pentru conditii de munca</t>
  </si>
  <si>
    <t>Total 10.01.05</t>
  </si>
  <si>
    <t>10.01.12</t>
  </si>
  <si>
    <t>Indemnizatii platite unor persoane din afara unitatii</t>
  </si>
  <si>
    <t>Total 10.01.12</t>
  </si>
  <si>
    <t>10.01.13</t>
  </si>
  <si>
    <t>Drepturi de delegare</t>
  </si>
  <si>
    <t>Total 10.01.13</t>
  </si>
  <si>
    <t>10.01.17</t>
  </si>
  <si>
    <t xml:space="preserve">Indemnizatie hrana </t>
  </si>
  <si>
    <t>Total 10.01.17</t>
  </si>
  <si>
    <t>10.03.07</t>
  </si>
  <si>
    <t>Contributii asiguratorii pentru munca</t>
  </si>
  <si>
    <t>Total 10.03.07</t>
  </si>
  <si>
    <t xml:space="preserve">                                                                                        Perioada : Ianuarie 2021</t>
  </si>
  <si>
    <t>Ianuarie</t>
  </si>
  <si>
    <t>Titlul 20 "BUNURI SI SERVICII"</t>
  </si>
  <si>
    <t>20.01.01</t>
  </si>
  <si>
    <t>Total 20.01.01</t>
  </si>
  <si>
    <t>20.01.03</t>
  </si>
  <si>
    <t>Total 20.01.03</t>
  </si>
  <si>
    <t>20.01.04</t>
  </si>
  <si>
    <t>Total 20.01.04</t>
  </si>
  <si>
    <t>20.01.05</t>
  </si>
  <si>
    <t>Total 20.01.05</t>
  </si>
  <si>
    <t>20.01.06</t>
  </si>
  <si>
    <t>Total 20.01.06</t>
  </si>
  <si>
    <t>20.01.08</t>
  </si>
  <si>
    <t>Total 20.01.08</t>
  </si>
  <si>
    <t>20.01.09</t>
  </si>
  <si>
    <t>Total 20.01.09</t>
  </si>
  <si>
    <t>20.01.30</t>
  </si>
  <si>
    <t>Total 20.01.30</t>
  </si>
  <si>
    <t>20.06.01</t>
  </si>
  <si>
    <t>Deplasari interne</t>
  </si>
  <si>
    <t>Total 20.06.01</t>
  </si>
  <si>
    <t>20.24.02</t>
  </si>
  <si>
    <t>Comision bancar</t>
  </si>
  <si>
    <t>Total 20.24.02</t>
  </si>
  <si>
    <t>Total 20.25</t>
  </si>
  <si>
    <t>20.30.02</t>
  </si>
  <si>
    <t>Total 20.30.02</t>
  </si>
  <si>
    <t>20.30.04</t>
  </si>
  <si>
    <t>Total 20.30.04</t>
  </si>
  <si>
    <t>20.30.30</t>
  </si>
  <si>
    <t>Total 20.30.30</t>
  </si>
  <si>
    <t>Despagubiri litigii</t>
  </si>
  <si>
    <t>Total 59.17</t>
  </si>
  <si>
    <t>59.40</t>
  </si>
  <si>
    <t>Bugetul de Stat - fond handicap</t>
  </si>
  <si>
    <t>Total 59.40</t>
  </si>
  <si>
    <t>Constructii</t>
  </si>
  <si>
    <t>Total 65.01</t>
  </si>
  <si>
    <t>71.01.01.</t>
  </si>
  <si>
    <t>Total 71.01.01</t>
  </si>
  <si>
    <t>05</t>
  </si>
  <si>
    <t>Beneficiar H.Coanda - cheltuieli judecata</t>
  </si>
  <si>
    <t>06</t>
  </si>
  <si>
    <t>07</t>
  </si>
  <si>
    <t>I.C.C.J. - cautiune</t>
  </si>
  <si>
    <t>Locativa - intretinere ANL Botosani</t>
  </si>
  <si>
    <t>Monitorul Oficial - expert monitor online</t>
  </si>
  <si>
    <t>11</t>
  </si>
  <si>
    <t>Total 20.12</t>
  </si>
  <si>
    <t>Biroul Local Expertize Juridice - consultanta si expertiza</t>
  </si>
  <si>
    <t>12</t>
  </si>
  <si>
    <t>Impozit tichete vacanta plecati</t>
  </si>
  <si>
    <t>Fan Courier - posta</t>
  </si>
  <si>
    <t>Impact Forte - protocol</t>
  </si>
  <si>
    <t>14</t>
  </si>
  <si>
    <t>Xerox - service xerox</t>
  </si>
  <si>
    <t>Locativ  - chirie ANL Mures</t>
  </si>
  <si>
    <t>Consiliul Judetean Mehedinti - intretinere ANL Mehedinti</t>
  </si>
  <si>
    <t>Openvision Data - asistenta si mentenanta IT</t>
  </si>
  <si>
    <t>Cip Avantaj - curatenie sediu ANL</t>
  </si>
  <si>
    <t>Team Force - paza sediu ANL</t>
  </si>
  <si>
    <t>OMV - carburanti</t>
  </si>
  <si>
    <t>Posta Romana - posta</t>
  </si>
  <si>
    <t>Compania de Informatica Neamt - abonament Lex Expert</t>
  </si>
  <si>
    <t>Mics Software - asistenta tehnica program salarii</t>
  </si>
  <si>
    <t>Municipiul Piatra Neamt  - chirie birou ANL Neamt</t>
  </si>
  <si>
    <t>Municipiul Piatra Neamt - intretinere ANL Neamt</t>
  </si>
  <si>
    <t>IJC Bihor - chirie birou ANL Bihor</t>
  </si>
  <si>
    <t>15</t>
  </si>
  <si>
    <t>Primaria Sector 3 - taxa judiciara timbru</t>
  </si>
  <si>
    <t>18</t>
  </si>
  <si>
    <t>21</t>
  </si>
  <si>
    <t>Primaria Brasov - intretinere ANL Brasov</t>
  </si>
  <si>
    <t>Scala Assistence - taxa drum</t>
  </si>
  <si>
    <t>20</t>
  </si>
  <si>
    <t>Evolution Prest Systems - piese de schimb</t>
  </si>
  <si>
    <t>Euroins - polite RCA</t>
  </si>
  <si>
    <t>Enel - energie electrica sediu ANL</t>
  </si>
  <si>
    <t>Locativ - intretinere ANL Mures</t>
  </si>
  <si>
    <t>Institutia Prefectului Judetului Mehedinti - intretinere ANL Mehedinti</t>
  </si>
  <si>
    <t>Estimatori Group - evaluare mijloace fixe patrimoniu ANL</t>
  </si>
  <si>
    <t>Engie - gaze naturale sediu ANL</t>
  </si>
  <si>
    <t>Selado - furnituri birou</t>
  </si>
  <si>
    <t>Orange - telefonie mobila</t>
  </si>
  <si>
    <t>Cometa - asistenta tehnica program contabilitate</t>
  </si>
  <si>
    <t>26</t>
  </si>
  <si>
    <t>27</t>
  </si>
  <si>
    <t>Cooperativa Universal Coop SCM - spalare auto</t>
  </si>
  <si>
    <t>28</t>
  </si>
  <si>
    <t>Apa Nova - apa si canalizare ANL</t>
  </si>
  <si>
    <t>Manoprinting System - furnituri birou</t>
  </si>
  <si>
    <t>Certsign - semnaturi electronice</t>
  </si>
  <si>
    <t>OMV - spalare auto</t>
  </si>
  <si>
    <t>Selgros Berceni - protocol</t>
  </si>
  <si>
    <t>29</t>
  </si>
  <si>
    <t>Monitorul Oficial - expert monitor online ab feb21</t>
  </si>
  <si>
    <t>Abonament STB si Metrorex Bleaja Gilda</t>
  </si>
  <si>
    <t>Impozit auto - Dejanu Gratiela</t>
  </si>
  <si>
    <t>10.01.30</t>
  </si>
  <si>
    <t>Total 10.01.30</t>
  </si>
  <si>
    <t>Concedii medicale dec.platite in ian</t>
  </si>
  <si>
    <t>Alte sporuri</t>
  </si>
  <si>
    <t xml:space="preserve">                                                                                        Perioada : Februarie 2021</t>
  </si>
  <si>
    <t>Februarie</t>
  </si>
  <si>
    <t>23</t>
  </si>
  <si>
    <t>Primaria sect 3- taxa judiciara timbru, dosar 14107/3/2015</t>
  </si>
  <si>
    <t>Primaria sector 3- taxa judiciara timbru, dosar 6102/302/2016</t>
  </si>
  <si>
    <t>Biroul Local pentru expertize judiciare tehnice -Onorariu provizoriu expert nr dosar 11237/3/2020</t>
  </si>
  <si>
    <t>Enel Energie Muntenia - en electrica sediu Anl</t>
  </si>
  <si>
    <t>25</t>
  </si>
  <si>
    <t xml:space="preserve">RA Monitorul Oficial - expert monitor online- abonament martie 2021 furnizare Expert Monitor on-line </t>
  </si>
  <si>
    <t>Cometa SA - asistenta tehnica program contabilitate SQL ( ian 2021 )</t>
  </si>
  <si>
    <t>Apa Nova Bucuresti - serv apa si canalizare ( 08.01.2021-04.02.2021 )</t>
  </si>
  <si>
    <t>Certsign SA - semnatura electronica SEAP</t>
  </si>
  <si>
    <t>Telekom Romania Communications SA - serv tel fixa, internet, telverde ( abonam ian, 2021, serv dec 2020 )</t>
  </si>
  <si>
    <t>Mics Software Srl - asistenta tehnica program salarii- ianuarie 2021</t>
  </si>
  <si>
    <t>3</t>
  </si>
  <si>
    <t xml:space="preserve">                                                                                        Perioada : Februarie  2021</t>
  </si>
  <si>
    <t>Total 65.01 Alina</t>
  </si>
  <si>
    <t>Total 71.01.01 Ornela</t>
  </si>
  <si>
    <t>Consiliul Judetean Timis- intretinere ANL  Timis, noiembrie 2020 ( gaze, en el, apa, canal, salubr, curatenie )</t>
  </si>
  <si>
    <t>1</t>
  </si>
  <si>
    <t>Enel Energie Muntenia - en electrica sediu Anl (01.12.2020-31.12.2020)</t>
  </si>
  <si>
    <t xml:space="preserve">Enel Energie Muntenia - en electrica sediu ANL </t>
  </si>
  <si>
    <t>4</t>
  </si>
  <si>
    <t>R.G.V Service Dinamic Srl - rep auto B 61 GKD</t>
  </si>
  <si>
    <t>Judetul Arges - chelt intret Arges - dec 2020, intret lift</t>
  </si>
  <si>
    <t>Judetul Arges - chelt intret Arges - dec 2020, en electr, apa calda, caldura</t>
  </si>
  <si>
    <t>Judetul Arges - chelt intret Arges - dec 2020, apa, canal, salubr</t>
  </si>
  <si>
    <t>Compania De Informatica Neamt - ab Lex Expert - ian 2021</t>
  </si>
  <si>
    <t>Dir Generala de Salubr Sector 3- salubr sediu Anl - dec 2020</t>
  </si>
  <si>
    <t>Cip Avantaj Srl - curatenie sediu ANL- ian 2021</t>
  </si>
  <si>
    <t>OpenVision Data Srl - asistenta, mentenanta IT+serv IT+VPS sediu ANL- ian 2021</t>
  </si>
  <si>
    <t>Auto Becoro SRL - rep auto B 92 WMD</t>
  </si>
  <si>
    <t>CN Posta Romana - taxe postalem registr Anl - ian 2021</t>
  </si>
  <si>
    <t>Omv Petrom - carburanti ian 2021</t>
  </si>
  <si>
    <t>20.01.02</t>
  </si>
  <si>
    <t>Total 20.01.02</t>
  </si>
  <si>
    <t xml:space="preserve">Omv Petrom- lichid parbriz </t>
  </si>
  <si>
    <t>Locativa SA - intret ANL Botosani - lift febr 2021, apa, canalizare, gaz dec 2020</t>
  </si>
  <si>
    <t>Locativ SA- chirie Anl Mures - febr 2021</t>
  </si>
  <si>
    <t>Judetul Satu Mare- chelt intre Anl satu Mare - dec 2020</t>
  </si>
  <si>
    <t>9</t>
  </si>
  <si>
    <t>Adim 2012 Srl - chelt dobanda</t>
  </si>
  <si>
    <t>Contrascom Constructii Benta - chelt cu dobanda</t>
  </si>
  <si>
    <t>8</t>
  </si>
  <si>
    <t xml:space="preserve">Fan Courier - serv postale </t>
  </si>
  <si>
    <t>22</t>
  </si>
  <si>
    <t>Mar - Kad retinere sit lucr Maramures</t>
  </si>
  <si>
    <t>19</t>
  </si>
  <si>
    <t>Team Force Security- paza sediu ANL - ian 2021</t>
  </si>
  <si>
    <t>Locativ SA - chelt intret ANL Muresdec 2020</t>
  </si>
  <si>
    <t>Orange Romania - serv tel mobila ab 01.02.2021-28.02.2021</t>
  </si>
  <si>
    <t>Med Life - serv medicina muncii Dec 2020</t>
  </si>
  <si>
    <t>17</t>
  </si>
  <si>
    <t>Trezorerie  sect 3, imp salarii ian 2021</t>
  </si>
  <si>
    <t>Trez Sect 3- contrib asig ian 2021</t>
  </si>
  <si>
    <t>trez Sect 3- fd handicap</t>
  </si>
  <si>
    <t>Trez Sect 3- sanatate Ca  - ian 2021</t>
  </si>
  <si>
    <t>Trez sect 3- sanatate salariati ian 2021</t>
  </si>
  <si>
    <t>Trez sect 3 , CAS CA - ian 2021</t>
  </si>
  <si>
    <t>Trez Sect 3, imp CA - ian 2021</t>
  </si>
  <si>
    <t>Trez sect 3, CAS salariati ian 2021</t>
  </si>
  <si>
    <t>MARTIE 2021</t>
  </si>
  <si>
    <t xml:space="preserve">Martie </t>
  </si>
  <si>
    <t>Martie</t>
  </si>
  <si>
    <t>Martie 2021</t>
  </si>
  <si>
    <t xml:space="preserve">Perioada: </t>
  </si>
  <si>
    <t>Telekom Romania Communications SA - telefonie</t>
  </si>
  <si>
    <t>Enel - incalzire, iluminat, rest de plata</t>
  </si>
  <si>
    <t>ISC Bihor- chelt sp birou ANL BH, apa canal ( 01.01-31.01.2021 )</t>
  </si>
  <si>
    <t>ISC Bihor- chelt sp birou ANL BH, en electr ( 01.01-31.01.2021 ); incalz 17-12.2020-18.01.2021 )</t>
  </si>
  <si>
    <t xml:space="preserve">Judetul Satu Mare </t>
  </si>
  <si>
    <t>Dolex Com Srl - masti medicinale</t>
  </si>
  <si>
    <t>CN Posta Romana SA - taxe postale registratura ANL ( febr 2021 )</t>
  </si>
  <si>
    <t>Compania de Informatica Neamt</t>
  </si>
  <si>
    <t>20.02</t>
  </si>
  <si>
    <t>Total 20.02</t>
  </si>
  <si>
    <t xml:space="preserve">PREDA&amp;FIII INSTAL SRL - serv de curatenie, reparatii ANL </t>
  </si>
  <si>
    <t>Municipiul Tg Mures - directia impozite si taxe- taxe cladire</t>
  </si>
  <si>
    <t>5</t>
  </si>
  <si>
    <t>CA februarie</t>
  </si>
  <si>
    <t>2</t>
  </si>
  <si>
    <t>salarii ian -casa</t>
  </si>
  <si>
    <t>16</t>
  </si>
  <si>
    <t>24</t>
  </si>
  <si>
    <t>Institutia Prefectului jud Mehedinti, apa, canalizare</t>
  </si>
  <si>
    <t>Institutia Prefectului jud Mehedinti, en electr</t>
  </si>
  <si>
    <t>Cons jud Mehedinti-en termica</t>
  </si>
  <si>
    <t>Primaria Mun Brasov -en electrica</t>
  </si>
  <si>
    <t>Primaria Mun Brasov -asoc de propr</t>
  </si>
  <si>
    <t>ISC BIHOR</t>
  </si>
  <si>
    <t>Municipiul Piatra Neamt</t>
  </si>
  <si>
    <t xml:space="preserve">reglare Telekom </t>
  </si>
  <si>
    <t>spor de munca</t>
  </si>
  <si>
    <t>indemnizatie hrana</t>
  </si>
  <si>
    <t>spor handicap</t>
  </si>
  <si>
    <t>salarii de baza</t>
  </si>
  <si>
    <t>Consiliul Judetean Timis- intret Anl Timis( apa , salubrizare )</t>
  </si>
  <si>
    <t>Consiliul Judetean Timis- intret Anl Timis( en electrica, gaze nat )</t>
  </si>
  <si>
    <t>ISC BIHOR-serv paza</t>
  </si>
  <si>
    <t>OMV PETROM - CARBURANTI FEBR 2021</t>
  </si>
  <si>
    <t>OPENVISION DATA- asist menten IT, febr 2021</t>
  </si>
  <si>
    <t>MERIDIAN SUD IN VEST - REP AUTO B 86 WMT</t>
  </si>
  <si>
    <t>MICS SOFTWARE- Asistenta tehnica program salarii, febr 2021</t>
  </si>
  <si>
    <t>CIP AVANTAJ - curatenie sediu ANL, febr 2021</t>
  </si>
  <si>
    <t>Directia Gen de Salubritate sector 3 - salubr sediu ANL, ian 2021</t>
  </si>
  <si>
    <t>Locativa SA- Anl Botosani , apa, canaliz, gaz, ian 2021</t>
  </si>
  <si>
    <t>Locativa SA- Anl Botosani - lift martie 2021</t>
  </si>
  <si>
    <t>71.01.30</t>
  </si>
  <si>
    <t>Total 71.01.30</t>
  </si>
  <si>
    <t>Bdsoft International - implementare software , faza III</t>
  </si>
  <si>
    <t>Primaria Sect 3</t>
  </si>
  <si>
    <t xml:space="preserve"> delegatie</t>
  </si>
  <si>
    <t>delegatie</t>
  </si>
  <si>
    <t xml:space="preserve"> decont</t>
  </si>
  <si>
    <t>Fan Courier - serv postale</t>
  </si>
  <si>
    <t xml:space="preserve"> Omv -spalare auto</t>
  </si>
  <si>
    <t>decont</t>
  </si>
  <si>
    <t xml:space="preserve">dobanda  Gbe </t>
  </si>
  <si>
    <t>Onorariu</t>
  </si>
  <si>
    <t>despagubiri ian 2021</t>
  </si>
  <si>
    <t>penalitati ian 2021</t>
  </si>
  <si>
    <t>daune morale ian 2021</t>
  </si>
  <si>
    <t>protocol</t>
  </si>
  <si>
    <t xml:space="preserve"> protocol</t>
  </si>
  <si>
    <t>cheltuieli judecata</t>
  </si>
  <si>
    <t xml:space="preserve">Primaria sect 3 - taxa judiciara de timbru </t>
  </si>
  <si>
    <t xml:space="preserve">Primaria sector 3- taxa judiciara de timbru </t>
  </si>
  <si>
    <t>Primaria Sector 3 - taxa timbru</t>
  </si>
  <si>
    <t xml:space="preserve">Ministerul Justitiei  - onorariu </t>
  </si>
  <si>
    <t xml:space="preserve">decont </t>
  </si>
  <si>
    <t>penalitati  febr 2021</t>
  </si>
  <si>
    <t>despagubiri febr 2021</t>
  </si>
  <si>
    <t>daune morale febr 2021</t>
  </si>
  <si>
    <t>despag lipsa folosinta febr 2021</t>
  </si>
  <si>
    <t>despagubiri  civile</t>
  </si>
  <si>
    <t>cheltuieli  judecata</t>
  </si>
  <si>
    <t xml:space="preserve">Biroul local pt expertize </t>
  </si>
  <si>
    <t xml:space="preserve">CN Posta Romana SA </t>
  </si>
  <si>
    <t>Primaria Mun Brasov- chelt intret ian 2021</t>
  </si>
  <si>
    <t>Primaria Mun Brasov- en electrica , gaz metan</t>
  </si>
  <si>
    <t>ISC , intret ANL BH , febr 2021</t>
  </si>
  <si>
    <t>Orange Romania- telefonie mobila abonament martie</t>
  </si>
  <si>
    <t>Engie Romania</t>
  </si>
  <si>
    <t xml:space="preserve">DDD Constance -dezinfectie sediu </t>
  </si>
  <si>
    <t>despagubiri civile</t>
  </si>
  <si>
    <t xml:space="preserve">VIC INSERO - tonere imprimante </t>
  </si>
  <si>
    <t>TELEKOM ROMANIA- abonam martie, serv februarie 2021</t>
  </si>
  <si>
    <t>IPCMG SA BUCURESTI- cheltuieli cu dobanda</t>
  </si>
  <si>
    <t xml:space="preserve">delegatie </t>
  </si>
  <si>
    <t>taxa timbru</t>
  </si>
  <si>
    <t>APA NOVA -servicii apa si canalizare</t>
  </si>
  <si>
    <t>ISC Bihor, salubritate ANL Bihor, febr 2021</t>
  </si>
  <si>
    <t>ISC Bihor, incalzire  ANL Bihor (18.01.2021-15.02.2021 )</t>
  </si>
  <si>
    <t>Trezorerie sector 3, impozit CA</t>
  </si>
  <si>
    <t>Trezorerie sector 3, impozit febr 2021</t>
  </si>
  <si>
    <t>Trezorerie sector 3, CAS CA febr 2021</t>
  </si>
  <si>
    <t>Trezorerie sector 3 CAS salariati febr 2021</t>
  </si>
  <si>
    <t>Trezorerie sector 3, sanatate CA</t>
  </si>
  <si>
    <t>Trezorerie sector 3, sanatate salariati febr 2021</t>
  </si>
  <si>
    <t>Trezorerie, fond handicap febr 2021</t>
  </si>
  <si>
    <t>Trezorerie sector 3, Contrib asig munca febr 2021</t>
  </si>
  <si>
    <t>Fan courier</t>
  </si>
  <si>
    <t>30</t>
  </si>
  <si>
    <t>R.A. Monitorul Oficial- abonament aprilie Monitor On-line</t>
  </si>
  <si>
    <t>APRILIE</t>
  </si>
  <si>
    <t xml:space="preserve">DISTRIGAZ SUD RETELE - taxa obt aviz </t>
  </si>
  <si>
    <t>Agentia Protectia Mediului Ploiesti- taxa obt aviz</t>
  </si>
  <si>
    <t>LOCATIVA SA - ichelt intret ANL Botosani, febr 2021</t>
  </si>
  <si>
    <t>ISC- chelt intret ANL Bihor, febr 2021</t>
  </si>
  <si>
    <t>JUDETUL ARGES- intret Anl Arges ian 2021</t>
  </si>
  <si>
    <t>CONSILIUL JUDETEAN TIMIS - chelt intret ANL Timis - ian 2021</t>
  </si>
  <si>
    <t>IJC HUNEDOARA -penalitati ISC</t>
  </si>
  <si>
    <t>ABAC Proiect Energie SRL - serv mentenanta</t>
  </si>
  <si>
    <t>chelt judecata</t>
  </si>
  <si>
    <t xml:space="preserve">despagubiri </t>
  </si>
  <si>
    <t>31</t>
  </si>
  <si>
    <t>Selgros Berceni- protocol</t>
  </si>
  <si>
    <t>OMV PETROM - spalare auto B 44 WMT</t>
  </si>
  <si>
    <t>CO aprilie 2021</t>
  </si>
  <si>
    <t>decont abonament</t>
  </si>
  <si>
    <t>20,05,30</t>
  </si>
  <si>
    <t>Total 20.05.30</t>
  </si>
  <si>
    <t>Universal Gapo - protocol</t>
  </si>
  <si>
    <t>BVB Concept Plus SRL- piese schimb auto</t>
  </si>
  <si>
    <t>Cec febr 2021</t>
  </si>
  <si>
    <t>NFS Wheels SRL- reparatie auto B 86 WMT</t>
  </si>
  <si>
    <t>CA martie 2021</t>
  </si>
  <si>
    <t>retinere febr 2021</t>
  </si>
  <si>
    <t>retinere pensie privata febr 2021</t>
  </si>
  <si>
    <t>sindicat febr 2021</t>
  </si>
  <si>
    <t>impozit febr 2021</t>
  </si>
  <si>
    <t>Trezorerie CAS salarii febr 2021</t>
  </si>
  <si>
    <t>salarii febr 2021</t>
  </si>
  <si>
    <t>10</t>
  </si>
  <si>
    <t>ING- pensie privata</t>
  </si>
  <si>
    <t xml:space="preserve">poprire </t>
  </si>
  <si>
    <t>sindicat cotizatii</t>
  </si>
  <si>
    <t>ISC , intret ANL BH , martie 2021</t>
  </si>
  <si>
    <t>Enel - incalzire, iluminat</t>
  </si>
  <si>
    <t>Engie Romania- gaze naturale ian 2021</t>
  </si>
  <si>
    <t xml:space="preserve">concedii medicale </t>
  </si>
  <si>
    <t>spor munca</t>
  </si>
  <si>
    <t>plata salarii</t>
  </si>
  <si>
    <t>penalizari intarziere martie 2021</t>
  </si>
  <si>
    <t>daune morale martie 2021</t>
  </si>
  <si>
    <t>TEAM FORCE - Paza ANL , febr 2021</t>
  </si>
  <si>
    <t>ISC Bihor - serv curatenie, ANL  Bihor</t>
  </si>
  <si>
    <t>Institutia  Prefectului jud MH- en electrica ANL MH, febr 2021</t>
  </si>
  <si>
    <t>Institutia  Prefectului jud MH-apa, canalizare, salubr  ANL MH, febr 2021</t>
  </si>
  <si>
    <t>Consiliu Judetean Mehedinti- en termica ANL MH, febr 2021</t>
  </si>
  <si>
    <t>Locativ SA - chelt intretinere ANL Mures - ian 2021</t>
  </si>
  <si>
    <t>MUNICIPIUL PIATRA NEAMT- intretinere ANL Neamt, dec 2020</t>
  </si>
  <si>
    <t>Ber's New Solutions - dezinfectanti</t>
  </si>
  <si>
    <t>Smd Plus Technology- piese schimb auto</t>
  </si>
  <si>
    <t>Perioada: APRILIE</t>
  </si>
  <si>
    <t>COMPANIA DE INFORMATICA NEAMT- abonament Lex Expert martie 2021</t>
  </si>
  <si>
    <t>JUDETUL SATU MARE- chelt intretinere ANL Satu Mare, febr 2021</t>
  </si>
  <si>
    <t>EUROINS ROMANIA -5 polite RCA</t>
  </si>
  <si>
    <t>CN POSTA ROMANA- taxe postale, martie 2021</t>
  </si>
  <si>
    <t>Hidro Prahova Sucursala Campina-taxa obt aviz</t>
  </si>
  <si>
    <t>OPENVISION DATA- Serv de asistenta si mentenanta IT</t>
  </si>
  <si>
    <t>JUDETUL ARGES- intret ANL Arges feb 2021</t>
  </si>
  <si>
    <t>MUNICIPIUL PIATRA NEAMT - chelt ANL Neamt ian 2021</t>
  </si>
  <si>
    <t>CIP-AVANTAJ - Serv de curatenie sediu ANL, martie 2021</t>
  </si>
  <si>
    <t>S.D. PRESTIGE IMPEX 97- reparatii auto</t>
  </si>
  <si>
    <t xml:space="preserve">ICCJ - cautiune </t>
  </si>
  <si>
    <t>cheltuieli de judecata</t>
  </si>
  <si>
    <t>MINISTERUL DEZVOLTARII , LUCRARILOR PUBLICE SI ADMINISTRATIEI</t>
  </si>
  <si>
    <t>MINISTERUL  DEZVOLTARII, LUCRARILOR PUBLICE  SI ADMINISTRATIEI</t>
  </si>
  <si>
    <t>13</t>
  </si>
  <si>
    <t>COMETA - Asistenta tehnica program de contabilitate SQL, febr 2021</t>
  </si>
  <si>
    <t xml:space="preserve">DDD CONSTANCE PERFECT CLEAN - dezinfectie sediu ANL </t>
  </si>
  <si>
    <t>OMV PETROM MARKETING-carburanti Martie 2021</t>
  </si>
  <si>
    <t>TEAM FORCE SECURITY- Paza sediu ANL, martie 2021</t>
  </si>
  <si>
    <t>Engie Romania- gaze naturale sediu ANL - martie 2021</t>
  </si>
  <si>
    <t>DNS BIROTICA - rechizite si papetarie</t>
  </si>
  <si>
    <t>Orange Romania - serv telefonie mobila- aprilie 2021</t>
  </si>
  <si>
    <t>Telekom  Romania - ab aprilie, servicii martie 2021</t>
  </si>
  <si>
    <t>MICS SOFTWARE- asistenta tehnica program salarii -martie 2021</t>
  </si>
  <si>
    <t>Consiliul Judetean Mehedinti- chelt intret Anl MH , martie 2021, en termica</t>
  </si>
  <si>
    <t>Locativ SA - chelt intret Anl Mures- febr 2021</t>
  </si>
  <si>
    <t xml:space="preserve">Enel - energie electrica sediu ANL </t>
  </si>
  <si>
    <t>Institutia prefectului jud Mehedinti- chelt intret ANL MH, martie 2021, en electrica</t>
  </si>
  <si>
    <t>DITL BOTOSANI - taxa salubrizare ANL Botosani 2021 ( penalitati )</t>
  </si>
  <si>
    <t>DITL BOTOSANI- taxa salubrizare sp birou ANL Botosani 2021 ( + ramasite din anii trecuti )</t>
  </si>
  <si>
    <t>ISC - intret spatiu  ANL BH , salubritate martie 2021</t>
  </si>
  <si>
    <t>Primaria Municipiului Brasov - chelt intret ANL BV , febr 2021, chelt. Asoc. de propr.si intretinere</t>
  </si>
  <si>
    <t>Primaria Municipiului Brasov - chelt intret ANL BV ,en electrica 19.02-23.03.2021, consum gaz</t>
  </si>
  <si>
    <t>ISC - intret spatiu  ANL BH , en electrica iunie 2020, en termica 15.02.-18.03.2021</t>
  </si>
  <si>
    <t>taxa judiciara de timbru</t>
  </si>
  <si>
    <t>APA NOVA BUCURESTI- serv apa , canalizare - martie 2021</t>
  </si>
  <si>
    <t>Cometa - Asistenta tehnica program de contabilitate SQL, martie  2021</t>
  </si>
  <si>
    <t>MUNICIPIUL PIATRA NEAMT - chelt ANL Neamt febr 2021</t>
  </si>
  <si>
    <t>CONSILIUL JUDETEAN TIMIS - chelt intret ANL Timis - dec 2020-ian 2021 - serv curatenie</t>
  </si>
  <si>
    <t>CONSILIUL JUDETEAN TIMIS - chelt intret ANL Timis - febr 2021 ( en electr, gaze nat )</t>
  </si>
  <si>
    <t>CONSILIUL JUDETEAN TIMIS - chelt intret ANL Timis - ian 2021 ( apa , canal, salubrizare )</t>
  </si>
  <si>
    <t>LOCATIVA SA- Chelt ANL Botosani , apa , canaliz, gaz - martie 2021</t>
  </si>
  <si>
    <t>MAI</t>
  </si>
  <si>
    <t xml:space="preserve">                                                                                        Perioada : MAI 2021</t>
  </si>
  <si>
    <t>6</t>
  </si>
  <si>
    <t>SOLUTIONS LINE SRL- Masti medicale</t>
  </si>
  <si>
    <t>COMPANIA DE INFORMATICA NEAMT - abonament LEX EXPERT -aprilie 2021</t>
  </si>
  <si>
    <t>CONSILIUL JUDETEAN TIMIS- serv curatenie, dec 2020-ian 2021</t>
  </si>
  <si>
    <t>drepturi de delegare</t>
  </si>
  <si>
    <t>decont- serv curierat</t>
  </si>
  <si>
    <t>decont- serv postale</t>
  </si>
  <si>
    <t>decont - serv postale</t>
  </si>
  <si>
    <t>BUGETUL DE STAT -impozit</t>
  </si>
  <si>
    <t>Trezorerie S3 -CAS salariati</t>
  </si>
  <si>
    <t xml:space="preserve">Trezorerie S3 -sanatate salariati martie </t>
  </si>
  <si>
    <t>Trezorerie S3 - sanatate CA martie</t>
  </si>
  <si>
    <t>Trezorerie S3 - CAS CA martie</t>
  </si>
  <si>
    <t>Trezorerie S3- contributii  asig med, martie</t>
  </si>
  <si>
    <t xml:space="preserve">Trezorerie S3, fd handicap martie </t>
  </si>
  <si>
    <t>LoCATIVA SA - chelt intret ANL Botosani,lift aprilie 2021</t>
  </si>
  <si>
    <t>Institutia prefectului jud Mehedinti- chelt intret ANL MH, martie 2021,apa, canalizare, salubr</t>
  </si>
  <si>
    <t xml:space="preserve">ING pensie martie </t>
  </si>
  <si>
    <t>poprire</t>
  </si>
  <si>
    <t>S.N.F.P- cotizatie sindicat</t>
  </si>
  <si>
    <t>Trezorerie S3, impozit martie</t>
  </si>
  <si>
    <t>Trezorerie S3, CAS  martie</t>
  </si>
  <si>
    <t>Trezorerie S3- contributii  asiguratorie munca</t>
  </si>
  <si>
    <t>taxa judiciara</t>
  </si>
  <si>
    <t xml:space="preserve">Trezorerie imp CA martie </t>
  </si>
  <si>
    <t>20.05.30</t>
  </si>
  <si>
    <t>7</t>
  </si>
  <si>
    <t>SALARII</t>
  </si>
  <si>
    <t>Spor munca</t>
  </si>
  <si>
    <t>Trezorerie S3, plata CA</t>
  </si>
  <si>
    <t>Concedii medicale</t>
  </si>
  <si>
    <t>Engie Romania- rest plata</t>
  </si>
  <si>
    <t>comisioane bancare</t>
  </si>
  <si>
    <t xml:space="preserve">TOTAL GENERAL </t>
  </si>
  <si>
    <t>Total 10</t>
  </si>
  <si>
    <t>Judetul Satu Mare -  chelt intret ANL Satu Mare , martie 2021</t>
  </si>
  <si>
    <t>ISC- Chelt spatiu birou ANL BH, serv paza, martie 2021</t>
  </si>
  <si>
    <t>ISC - chelt intret ANL BH, apa canal martie 2021</t>
  </si>
  <si>
    <t>ISC- chelt intret ANL BH ,serv curatenie,  martie 2021</t>
  </si>
  <si>
    <t>ISC - chelt intret ANL BH, en electrica,  martie 2021</t>
  </si>
  <si>
    <t>chelt de judecata</t>
  </si>
  <si>
    <t>ISC - chirie spatiu ANL Bihor - aprilie 2021</t>
  </si>
  <si>
    <t>PRIMARIA ORASULUI VOLUNTARI- taxa prelungire valab.autoriz construire</t>
  </si>
  <si>
    <t>daune morale</t>
  </si>
  <si>
    <t>Orange  Romania - abonament telefonie mobila Mai 2021</t>
  </si>
  <si>
    <t>CN POSTA ROMANA- taxe postale ANL aprilie 2021</t>
  </si>
  <si>
    <t>Directia Generala De Salubritate Sector 3- salubritate sediu AN: , febr, martie 2021</t>
  </si>
  <si>
    <t>OMV Petrom Marketing - Carburanti aprilie 2021</t>
  </si>
  <si>
    <t>Cometa SRL - asist tehnica SQL - aprilie 2021</t>
  </si>
  <si>
    <t>Openvision Data- serv asistenta si mentenanta IT -  aprilie 2021</t>
  </si>
  <si>
    <t>Cip-Avantaj SRL  - curatenie sediu ANL - aprilie 2021</t>
  </si>
  <si>
    <t>Nobel Home Services  SRL -  serv de intretinere filtre apa</t>
  </si>
  <si>
    <t xml:space="preserve">Euroins Romania SA - poliata RCA </t>
  </si>
  <si>
    <t>Team Force Security SRL - paza sediu ANL - aprilie 2021</t>
  </si>
  <si>
    <t>Mics software SRL - asistenta tehnica program salarii -aprilie 2021</t>
  </si>
  <si>
    <t>TELEKOM SA -serv telefonie -aprilie-mai 2021</t>
  </si>
  <si>
    <t>decont-serv postale</t>
  </si>
  <si>
    <t>decont - reparatii auto</t>
  </si>
  <si>
    <t xml:space="preserve">DISTRIBUTIE ENERGIE ELECTRICA ROMANIA SA - taxa emitere aviz </t>
  </si>
  <si>
    <t>Institutia Prefectului Jud Mehedinti - chelt intret ANL Mehedinti, aprilie 2021, en electrica</t>
  </si>
  <si>
    <t>Institutia Prefectului Jud Mehedinti - chelt intret ANL Mehedinti, aprilie 2021,apa, canalizare, salubritate</t>
  </si>
  <si>
    <t>Locativa Sa - chelt intretinere ANL Botosani- lift mai 2021</t>
  </si>
  <si>
    <t xml:space="preserve">Primaria Mun BV -chelt intretinere ANL BV, martie 2021 </t>
  </si>
  <si>
    <t xml:space="preserve">Primaria Mun BV -chelt intretinere ANL BV, en electrica, 24.03-20.04.2021, gaz metan martie 2021 </t>
  </si>
  <si>
    <t>AGENTIA PROTECIA MEDIULUI PLOIESTI  - taxa emitere aviz</t>
  </si>
  <si>
    <t>LOTUS QUATTRO MEDIA SRL - anunt public Campina , solicitare emitere acord de mediu</t>
  </si>
  <si>
    <t>PRIMARIA SEXTOR 3</t>
  </si>
  <si>
    <t>ENEL</t>
  </si>
  <si>
    <t>MONITORUL OFICIAL ANUNT CONCURS</t>
  </si>
  <si>
    <t>AGENTIA DE VANZARI ANUNT CONCURS</t>
  </si>
  <si>
    <t>APA NOVA</t>
  </si>
  <si>
    <t>PREDA&amp;FII</t>
  </si>
  <si>
    <t>ENGIE</t>
  </si>
  <si>
    <t>decont-piese de schimb</t>
  </si>
  <si>
    <t>MONITORUL OFICIAL AGENTIA DE VANZARI  ANUNT CONCURS</t>
  </si>
  <si>
    <t>comision bancar</t>
  </si>
  <si>
    <t>drepturi delegare</t>
  </si>
  <si>
    <t>BEJ DOBRA chelt executare</t>
  </si>
  <si>
    <t xml:space="preserve">Trezorerie S3 -sanatate salariati </t>
  </si>
  <si>
    <t xml:space="preserve">ING pensie </t>
  </si>
  <si>
    <t>Trezorerie S3, diferenta dari catre buget aferente dif salarii</t>
  </si>
  <si>
    <t>diferenta salarii</t>
  </si>
  <si>
    <t xml:space="preserve"> plata CA</t>
  </si>
  <si>
    <t xml:space="preserve">CO </t>
  </si>
  <si>
    <t>DIF SAL</t>
  </si>
  <si>
    <t>CO</t>
  </si>
  <si>
    <t>TREZ SECTOR 3 FOND HANDICAP</t>
  </si>
  <si>
    <t>CONSTRUCTII</t>
  </si>
  <si>
    <t>IUNIE</t>
  </si>
  <si>
    <t>BIROUL LOCAL PENTRU EXPERTIZE TEHNICE</t>
  </si>
  <si>
    <t>CONSILIUL JUD TIMIS</t>
  </si>
  <si>
    <t>LOCATIVA BOTOSANI</t>
  </si>
  <si>
    <t>JUD SATU MARE</t>
  </si>
  <si>
    <t>PRIMARIA SECTOR 3 taxa timbru</t>
  </si>
  <si>
    <t xml:space="preserve">OMV Petrom Marketing - Carburanti </t>
  </si>
  <si>
    <t>Prestige Impex - reparatii auto</t>
  </si>
  <si>
    <t>CN POSTA</t>
  </si>
  <si>
    <t>Cip-Avantaj SRL  - curatenie sediu ANL</t>
  </si>
  <si>
    <t>COMPANIA DE INFORMATICA NEAMT - abonament LEX EXPERT</t>
  </si>
  <si>
    <t>JUD ARGES</t>
  </si>
  <si>
    <t>OPENVISION</t>
  </si>
  <si>
    <t xml:space="preserve">Mics software SRL - asistenta tehnica program salarii </t>
  </si>
  <si>
    <t>SC MERIDIAN SUD INVEST rep auto</t>
  </si>
  <si>
    <t>Institutia Prefectului Jud Mehedinti - chelt intret ANL Mehedinti</t>
  </si>
  <si>
    <t xml:space="preserve">Cometa SRL - asist tehnica SQL </t>
  </si>
  <si>
    <t>CERTSING</t>
  </si>
  <si>
    <t>ORANGE</t>
  </si>
  <si>
    <t>TELEKOM</t>
  </si>
  <si>
    <t>decont-  carburanti</t>
  </si>
  <si>
    <t>decont rechizite</t>
  </si>
  <si>
    <t>Total 20.01.07</t>
  </si>
  <si>
    <t>20,01,07</t>
  </si>
  <si>
    <t>PIATRA NEAMT</t>
  </si>
  <si>
    <t xml:space="preserve">ISC - chirie spatiu ANL Bihor </t>
  </si>
  <si>
    <t>PRIMARIA BRASOV</t>
  </si>
  <si>
    <t>Reglare art bugetar</t>
  </si>
  <si>
    <t>IULIE</t>
  </si>
  <si>
    <t xml:space="preserve">cheltuieli de judecata </t>
  </si>
  <si>
    <t>prima asigurare Pad locuinte serviciu</t>
  </si>
  <si>
    <t>abonament lex expert -Compania de Informatica Neamt</t>
  </si>
  <si>
    <t>furnituri birou 2M Digital srl</t>
  </si>
  <si>
    <t>anunt pt acord public construire bloc locuinte Lotus Quatro Media</t>
  </si>
  <si>
    <t>taxa timbru Primaria sector 3</t>
  </si>
  <si>
    <t>tehnoproiect dobanda gbe</t>
  </si>
  <si>
    <t xml:space="preserve">Ber's new solution </t>
  </si>
  <si>
    <t>Bej cosoreanu</t>
  </si>
  <si>
    <t>Primaria sector 3</t>
  </si>
  <si>
    <t>carburant OMV Petrom</t>
  </si>
  <si>
    <t>chelt intretinere ANL Timis Consiliul Judetean  Timis</t>
  </si>
  <si>
    <t>serv asistenta si mentenanta Openvision Data Srl</t>
  </si>
  <si>
    <t>ch intretinere ANL Botosani Locativa SA</t>
  </si>
  <si>
    <t>serv postale CN Posta Romana SA</t>
  </si>
  <si>
    <t>serv reparatii auto Prestige Impex 97 SRL</t>
  </si>
  <si>
    <t>curatenie sediu ANL CIP Avantaj SRL</t>
  </si>
  <si>
    <t>Trezorerie imp CA iunie</t>
  </si>
  <si>
    <t>Trezorerie S3 - CAS CA iunie</t>
  </si>
  <si>
    <t>chelt intretinere ANL Satu Mare Judetul  Satu Mare</t>
  </si>
  <si>
    <t>chelt intretinere ANL Botosani-  Locativa SA</t>
  </si>
  <si>
    <t>Asistenta program contabilitate SQL Cometa srl</t>
  </si>
  <si>
    <t>energie electrica ENEL Energie Muntenia SA</t>
  </si>
  <si>
    <t>paza sediu ANL  Team Force Security Srl</t>
  </si>
  <si>
    <t>furnituri birou Meda Consult srl</t>
  </si>
  <si>
    <t>serv telefonie Orange  Romania SA</t>
  </si>
  <si>
    <t>Nota calcul documentatie ONRC</t>
  </si>
  <si>
    <t>decont serv postale</t>
  </si>
  <si>
    <t xml:space="preserve">reparatii auto -  Ionusim Srl </t>
  </si>
  <si>
    <t>chelt intretinere ANL Mehedinti iunie- Institutia Prefectului Jud. Mehedinti</t>
  </si>
  <si>
    <t>taxa cladire spatiu birou ANL Iasi</t>
  </si>
  <si>
    <t>serv telefonie Telekom Communications SA</t>
  </si>
  <si>
    <t>serv apa canalizare - Apa Nova SA</t>
  </si>
  <si>
    <t>serv recuperare date  IT - Bit Consulting pro Srl</t>
  </si>
  <si>
    <t>hartie copiator Agressione Group SA</t>
  </si>
  <si>
    <t>masti medicale  Solutions Line Srl</t>
  </si>
  <si>
    <t>taxa evaluare imobil Expert eval Srl</t>
  </si>
  <si>
    <t xml:space="preserve">ITP Auto Constant srl </t>
  </si>
  <si>
    <t>decont serv curier</t>
  </si>
  <si>
    <t>chelt intretinere ANL Oradea</t>
  </si>
  <si>
    <t>accesorii scule</t>
  </si>
  <si>
    <t>carburant decont</t>
  </si>
  <si>
    <t>materiale gospodaresti Leroy Merlin Srl</t>
  </si>
  <si>
    <t>obiecte inventar Madex international</t>
  </si>
  <si>
    <t>taxa drum Scala Assistance Srl</t>
  </si>
  <si>
    <t>piese schimb Prompt Service Clima Srl</t>
  </si>
  <si>
    <t>serv intretinere  Prompt Service Clima Srl</t>
  </si>
  <si>
    <t>obiecte inventar Prompt  Service Clima Srl</t>
  </si>
  <si>
    <t xml:space="preserve">serv copiere planse color DTAC autorizatie constructie  Activ Prodimpex Srl </t>
  </si>
  <si>
    <t>obiecte inventar Hornbach Centrala Srl</t>
  </si>
  <si>
    <t>obiecte inventar Wunder Haff Srl</t>
  </si>
  <si>
    <t>Mentenanta ssoft salarii MiCS Softaware</t>
  </si>
  <si>
    <t>reglare</t>
  </si>
  <si>
    <t>AUGUST</t>
  </si>
  <si>
    <t>DNS BIROTICA-rechizite</t>
  </si>
  <si>
    <t>20,01,02</t>
  </si>
  <si>
    <t>Directia Generala De Salubritate Sector 3- salubritate sediu ANL</t>
  </si>
  <si>
    <t>POSTA</t>
  </si>
  <si>
    <t>recuperare convorbiri telefonice</t>
  </si>
  <si>
    <t>Intern RomActiv - reparatii auto</t>
  </si>
  <si>
    <t>decont rep auto</t>
  </si>
  <si>
    <t>decont spalare auto</t>
  </si>
  <si>
    <t>Auto Bara rep auto</t>
  </si>
  <si>
    <t>decont-vulcanizare</t>
  </si>
  <si>
    <t>Consiliul Timis</t>
  </si>
  <si>
    <t xml:space="preserve">Team Force Security SRL - paza sediu ANL </t>
  </si>
  <si>
    <t>ONRC</t>
  </si>
  <si>
    <t>ISC Cluj</t>
  </si>
  <si>
    <t>decont-rovonieta</t>
  </si>
  <si>
    <t>Preda&amp;Fii</t>
  </si>
  <si>
    <t>71.01.03</t>
  </si>
  <si>
    <t xml:space="preserve">AS Computer </t>
  </si>
  <si>
    <t>Total 71.01.03</t>
  </si>
  <si>
    <t>Trezorerie imp CA</t>
  </si>
  <si>
    <t xml:space="preserve">Trezorerie S3 - CAS CA </t>
  </si>
  <si>
    <t xml:space="preserve">Trezorerie S3 - sanatate CA </t>
  </si>
  <si>
    <t>SEPTEMBRIE</t>
  </si>
  <si>
    <t>AS Computer</t>
  </si>
  <si>
    <t>decont piese de schimb cauciucuri</t>
  </si>
  <si>
    <t>Felix Telekom</t>
  </si>
  <si>
    <t>IPV 4 taxa RIPE</t>
  </si>
  <si>
    <t>Orange</t>
  </si>
  <si>
    <t>recuperare conv telefonice</t>
  </si>
  <si>
    <t>Prestige Impex-rep auto</t>
  </si>
  <si>
    <t>RGV Service Dinamic-rep auto</t>
  </si>
  <si>
    <t>Cometa serv mentenanta program contabilitate</t>
  </si>
  <si>
    <t>ISC Bihor</t>
  </si>
  <si>
    <t>Jud Satu Mare</t>
  </si>
  <si>
    <t>Cons Jud Timis</t>
  </si>
  <si>
    <t>Primaria Sector 3 taxa timbru</t>
  </si>
  <si>
    <t>Expert Evaluator</t>
  </si>
  <si>
    <t>ANCPI</t>
  </si>
  <si>
    <t>Taxa incuviintare silita</t>
  </si>
  <si>
    <t>BEJ COSOREANU</t>
  </si>
  <si>
    <t>Inalta Curte de Casatie cautiune</t>
  </si>
  <si>
    <t>dob gbe</t>
  </si>
  <si>
    <t>Academia Romana studiu arheologic Iasi</t>
  </si>
  <si>
    <t>ISC BRASOV</t>
  </si>
  <si>
    <t xml:space="preserve">                                                                                     </t>
  </si>
  <si>
    <t>OCTOMBRIE</t>
  </si>
  <si>
    <t>masti faciale de uz veterinar- Solutions Line srl</t>
  </si>
  <si>
    <t>20.13</t>
  </si>
  <si>
    <t>20.12</t>
  </si>
  <si>
    <t xml:space="preserve">instruire operator RSVTI- TUVKARPAT </t>
  </si>
  <si>
    <t>Total 20.13</t>
  </si>
  <si>
    <t>anunt concurs - Profesional Global Press SRL</t>
  </si>
  <si>
    <t>monitorul oficial Regia Autonoma Monitorul Oficial</t>
  </si>
  <si>
    <t>dezinfectie sediu ANL-  DDD Perfect Clean Srl</t>
  </si>
  <si>
    <t xml:space="preserve">Chelt intretinere spatiu birou ANL Neamt </t>
  </si>
  <si>
    <t>semnatura electronica- Certsign SA</t>
  </si>
  <si>
    <t>monitorul oficial -Regia Autonoma Monitorul Oficial</t>
  </si>
  <si>
    <t>dobanda GBE - Colen Impex Srl</t>
  </si>
  <si>
    <t>serv executor - SCPEJ Cosoreanu &amp; Asociatii</t>
  </si>
  <si>
    <t>c/v elaborare certificat de performanta energetica bloc Brasov -Tiberius Green Energy Srl</t>
  </si>
  <si>
    <t xml:space="preserve">Trezorerie S3 -impozit salarii </t>
  </si>
  <si>
    <t xml:space="preserve">taxa timbru </t>
  </si>
  <si>
    <t>chelt intretinere ANL Timis- Consiliul Judetean Timis</t>
  </si>
  <si>
    <t>cautiune Inalta Curte Casatie si Justitie</t>
  </si>
  <si>
    <t>spalat auto -OMV Petrom Marketing SA</t>
  </si>
  <si>
    <t>spalat auto -Ultralux Grup Srl</t>
  </si>
  <si>
    <t>CO recuperare</t>
  </si>
  <si>
    <t xml:space="preserve">spalat auto -Sanrino Impex  SRL </t>
  </si>
  <si>
    <t>protocol - Universal Gapo Srl</t>
  </si>
  <si>
    <t>chelt intretinere ANL Mehedinti - Institutia Prefectului Jud. Mehedinti</t>
  </si>
  <si>
    <t>59.17</t>
  </si>
  <si>
    <t>Reglare plata indemnizatie CA</t>
  </si>
  <si>
    <t>20.01.07</t>
  </si>
  <si>
    <t xml:space="preserve">  paza sediu ANL -Team Force Security SRL</t>
  </si>
  <si>
    <t>curatenie sediu ANL -CIP Avantaj Srl</t>
  </si>
  <si>
    <t>taxa ANCPI</t>
  </si>
  <si>
    <t>anunturi concursuri - Profesional Global Press Srl</t>
  </si>
  <si>
    <t>teste covid - Help Net Farma SA</t>
  </si>
  <si>
    <t>chelt intretinere ANL Satu Mare-  Judetul  Satu Mare</t>
  </si>
  <si>
    <t>chelt intretinere ANL Satu Mare - Judetul  Satu Mare</t>
  </si>
  <si>
    <t>Asistenta program contabilitate SQL  -Cometa srl</t>
  </si>
  <si>
    <t>serv reparatii auto - S.D.  Prestige Impex 97 SRL</t>
  </si>
  <si>
    <t>serv asistenta si mentenanta -  Openvision Data Srl</t>
  </si>
  <si>
    <t>serv telefonie - Telekom Communications SA</t>
  </si>
  <si>
    <t>serv telefonie - Orange  Romania SA</t>
  </si>
  <si>
    <t>serv postale -  CN Posta Romana SA</t>
  </si>
  <si>
    <t>carburant- OMV Petrom</t>
  </si>
  <si>
    <t>energie electrica -ENEL Energie Muntenia SA</t>
  </si>
  <si>
    <t>piese schimb auto - Atomic Auto Srl</t>
  </si>
  <si>
    <t>NOIEMBRIE</t>
  </si>
  <si>
    <t>anunt concurs - Monitorul Oficial SRL</t>
  </si>
  <si>
    <t>asistenta tehnica program salarii- MICS Software SRL</t>
  </si>
  <si>
    <t>paza sediu ANL -Team Force Security SRL</t>
  </si>
  <si>
    <t>serv salubritate -Directia Generala De Salubritate S3</t>
  </si>
  <si>
    <t>serv reparatii auto - Auto Moldova  SA</t>
  </si>
  <si>
    <t>dobanda GBE -Iulcover Group Srl</t>
  </si>
  <si>
    <t>anunt concurs -Regia Autonoma Monitorul Oficial</t>
  </si>
  <si>
    <t>protocol - Supermarket La Cocos</t>
  </si>
  <si>
    <t xml:space="preserve">decont serv postale  </t>
  </si>
  <si>
    <t>decontare taxa parcare</t>
  </si>
  <si>
    <t>taxa drum -Scala Assistance Srl</t>
  </si>
  <si>
    <t>service echipamente xerox- Xerox Echipamente si Servicii SA</t>
  </si>
  <si>
    <t>20.14</t>
  </si>
  <si>
    <t>Total 20.14</t>
  </si>
  <si>
    <t>semnatura electronica Certsign SA</t>
  </si>
  <si>
    <t>taxe postale registratura ANL- CN Posta Romana SA</t>
  </si>
  <si>
    <t>consultanta si expertiza -Tache Parvulescu PFA</t>
  </si>
  <si>
    <t>Trezorerie imp CA ocrombrie</t>
  </si>
  <si>
    <t>Trezorerie S3 - CAS CA octombrie</t>
  </si>
  <si>
    <t>Trezorerie S3 - sanatate CA octombrie</t>
  </si>
  <si>
    <t>montaj coolant sigla ANL-  Urban Print Design Srl</t>
  </si>
  <si>
    <t>20.25</t>
  </si>
  <si>
    <t>20.30.01</t>
  </si>
  <si>
    <t>Total 20.30.01</t>
  </si>
  <si>
    <t>achizitie colant sigla ANL -Urban Print Design  srl</t>
  </si>
  <si>
    <t>reparatii auto - R.G.V. Service Dinamic  Srl</t>
  </si>
  <si>
    <t>gaze sediu ANL - Engie  Romania SA</t>
  </si>
  <si>
    <t>serv salubritate -Directia Generala De Salubritate S4</t>
  </si>
  <si>
    <t>serv reparatii auto  - Tim Ciclop SRL</t>
  </si>
  <si>
    <t>Raport evaluare expert - Expert Eval SRL</t>
  </si>
  <si>
    <t>taxa timbru judiciar Primaria sector 3</t>
  </si>
  <si>
    <t>achizitie baterii-   International Parteners Mega Store Srl</t>
  </si>
  <si>
    <t>piese schimb PC memorie USB  ITG Online  Srl</t>
  </si>
  <si>
    <t>obiecte inventar  ITG Online Srl</t>
  </si>
  <si>
    <t>piese schimb anvelope  Webtrade Marketing Srl</t>
  </si>
  <si>
    <t xml:space="preserve">spalat auto -OMV Petrom Marketing   SRL </t>
  </si>
  <si>
    <t xml:space="preserve">furnituri birou - Selgros Berceni </t>
  </si>
  <si>
    <t xml:space="preserve">chelt intretinere Piatra Neamt </t>
  </si>
  <si>
    <t xml:space="preserve">chelt intretinere ANL Oradea  ISC Bihor </t>
  </si>
  <si>
    <t>chelt intretinere ANL Oradea ISC Bihor</t>
  </si>
  <si>
    <t>protocol - Selgros Berceni</t>
  </si>
  <si>
    <t>serv incarcare -verificare rep-inscriptionare stingatoare tip P6     Compania Stingeri si Interventii  SA</t>
  </si>
  <si>
    <t>DECEMBRIE</t>
  </si>
  <si>
    <t>chelt intretinere ANL Arges</t>
  </si>
  <si>
    <t>dobanda GBE -RP IPC Engineering Srl</t>
  </si>
  <si>
    <t>servicii intretinere periodica filtre -  Nobel Home Services SRL</t>
  </si>
  <si>
    <t>09</t>
  </si>
  <si>
    <t>lichid parbriz iarna - Autocom Tehnoservice DR SRL</t>
  </si>
  <si>
    <t>servicii traduceri - Contera Media SRL</t>
  </si>
  <si>
    <t>servicii medicina muncii Romgermed  Vacaresti SRL</t>
  </si>
  <si>
    <t>polite RCA parc auto ANL - Safety Broker de Asigurare SA</t>
  </si>
  <si>
    <t>calculatoare AS-Computer Bucuresti SRL</t>
  </si>
  <si>
    <t>masti faciale - Solutions Line SRL</t>
  </si>
  <si>
    <t>serv reparatii auto -Lazar Service Com SRL</t>
  </si>
  <si>
    <t>serv reparatii auto  - Meridian Invest SRL</t>
  </si>
  <si>
    <t>servicii analiza risc la securitate fizica -sediu ANL Ress-Risk Evaluation SRL</t>
  </si>
  <si>
    <t>furnituri birou - DNS Birotica SRL</t>
  </si>
  <si>
    <t>serv configurare servere -  Openvision Data Srl</t>
  </si>
  <si>
    <t>polite RCA parc auto ANL - Inter Broker de Asigurare  SA</t>
  </si>
  <si>
    <t>chelt intretinere ANL Mehedinti - Consiliul Judetean Mehedinti</t>
  </si>
  <si>
    <t>achizitie pachet software antivirus -AS Computer SRL</t>
  </si>
  <si>
    <t>obiecte inventar Antares Romania SRL</t>
  </si>
  <si>
    <t>debit Burlacu Daniela</t>
  </si>
  <si>
    <t>protocol - Esth CAS Expert SRL</t>
  </si>
  <si>
    <t>chelt intretinere ANL Oradea- ISC Bihor</t>
  </si>
  <si>
    <t>chelt intretinere ANL Arges- Judetul Arges</t>
  </si>
  <si>
    <t>reparatii auto - Auto Constant SRL</t>
  </si>
  <si>
    <t>servicii postale Fan Courier Express SRL</t>
  </si>
  <si>
    <t>palete cafea  Universal Gapo SRL</t>
  </si>
  <si>
    <t>protocol-Universal Gapo SRL</t>
  </si>
  <si>
    <t>protocol- Selgros Berceni SRL</t>
  </si>
  <si>
    <t>spalare auto  OMV Petrom Marketing SRL</t>
  </si>
  <si>
    <t>baterie auto -Amper Media SRL</t>
  </si>
  <si>
    <t>decont servicii postale Fan Courier Express SRL</t>
  </si>
  <si>
    <t>servicii postale CN Posta Romana SRL</t>
  </si>
  <si>
    <t>spalat  auto  OMV Petrom Marketing SRL</t>
  </si>
  <si>
    <t>decont serv postale Fan Courier Express SRL</t>
  </si>
  <si>
    <t>spalat  auto  Sanrino Impex SRL</t>
  </si>
  <si>
    <t>Taxa drum parc auto ANL Scala Assistance SRL</t>
  </si>
  <si>
    <t>reparatii auto - Auto Becoro SRL</t>
  </si>
  <si>
    <t>ITP - REDONECAR ITP SRL</t>
  </si>
  <si>
    <t>Taxa ANCPI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</si>
</sst>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5">
    <xf numFmtId="0" fontId="0" fillId="0" borderId="0" xfId="0"/>
    <xf numFmtId="0" fontId="0" fillId="0" borderId="0" xfId="0"/>
    <xf numFmtId="0" fontId="14" fillId="0" borderId="0" xfId="0" applyFont="1"/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0" fillId="0" borderId="2" xfId="0" applyFont="1" applyBorder="1"/>
    <xf numFmtId="49" fontId="0" fillId="0" borderId="1" xfId="0" applyNumberFormat="1" applyBorder="1" applyAlignment="1">
      <alignment horizontal="right"/>
    </xf>
    <xf numFmtId="4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49" fontId="14" fillId="0" borderId="1" xfId="0" applyNumberFormat="1" applyFont="1" applyBorder="1" applyAlignment="1">
      <alignment horizontal="right"/>
    </xf>
    <xf numFmtId="4" fontId="14" fillId="0" borderId="1" xfId="0" applyNumberFormat="1" applyFont="1" applyBorder="1" applyAlignment="1">
      <alignment horizontal="right"/>
    </xf>
    <xf numFmtId="0" fontId="13" fillId="0" borderId="1" xfId="0" applyFont="1" applyBorder="1"/>
    <xf numFmtId="0" fontId="0" fillId="0" borderId="1" xfId="0" applyFont="1" applyBorder="1"/>
    <xf numFmtId="0" fontId="0" fillId="0" borderId="1" xfId="0" applyBorder="1"/>
    <xf numFmtId="4" fontId="15" fillId="0" borderId="1" xfId="0" applyNumberFormat="1" applyFont="1" applyBorder="1" applyAlignment="1">
      <alignment horizontal="right"/>
    </xf>
    <xf numFmtId="0" fontId="15" fillId="0" borderId="1" xfId="0" applyFont="1" applyBorder="1"/>
    <xf numFmtId="49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14" fillId="0" borderId="2" xfId="0" applyFont="1" applyBorder="1"/>
    <xf numFmtId="49" fontId="14" fillId="0" borderId="1" xfId="0" applyNumberFormat="1" applyFont="1" applyBorder="1" applyAlignment="1">
      <alignment horizontal="center"/>
    </xf>
    <xf numFmtId="49" fontId="14" fillId="0" borderId="1" xfId="0" applyNumberFormat="1" applyFont="1" applyBorder="1"/>
    <xf numFmtId="4" fontId="0" fillId="0" borderId="1" xfId="0" applyNumberFormat="1" applyFont="1" applyBorder="1" applyAlignment="1"/>
    <xf numFmtId="0" fontId="14" fillId="0" borderId="1" xfId="0" applyFont="1" applyBorder="1" applyAlignment="1">
      <alignment horizontal="left"/>
    </xf>
    <xf numFmtId="2" fontId="0" fillId="0" borderId="1" xfId="0" applyNumberFormat="1" applyBorder="1" applyAlignment="1">
      <alignment horizontal="left"/>
    </xf>
    <xf numFmtId="2" fontId="0" fillId="0" borderId="1" xfId="0" applyNumberFormat="1" applyFont="1" applyBorder="1" applyAlignment="1">
      <alignment horizontal="left"/>
    </xf>
    <xf numFmtId="2" fontId="14" fillId="0" borderId="1" xfId="0" applyNumberFormat="1" applyFont="1" applyBorder="1" applyAlignment="1">
      <alignment horizontal="left"/>
    </xf>
    <xf numFmtId="4" fontId="14" fillId="0" borderId="0" xfId="0" applyNumberFormat="1" applyFont="1"/>
    <xf numFmtId="4" fontId="0" fillId="0" borderId="0" xfId="0" applyNumberFormat="1"/>
    <xf numFmtId="4" fontId="14" fillId="0" borderId="1" xfId="0" applyNumberFormat="1" applyFont="1" applyBorder="1" applyAlignment="1">
      <alignment horizontal="center"/>
    </xf>
    <xf numFmtId="4" fontId="0" fillId="0" borderId="1" xfId="0" applyNumberFormat="1" applyBorder="1"/>
    <xf numFmtId="4" fontId="14" fillId="0" borderId="1" xfId="0" applyNumberFormat="1" applyFont="1" applyBorder="1"/>
    <xf numFmtId="49" fontId="0" fillId="0" borderId="1" xfId="0" applyNumberFormat="1" applyFont="1" applyBorder="1" applyAlignment="1">
      <alignment horizontal="left"/>
    </xf>
    <xf numFmtId="4" fontId="0" fillId="0" borderId="1" xfId="0" applyNumberFormat="1" applyFont="1" applyFill="1" applyBorder="1" applyAlignment="1">
      <alignment horizontal="right"/>
    </xf>
    <xf numFmtId="4" fontId="0" fillId="0" borderId="0" xfId="0" applyNumberFormat="1" applyFill="1"/>
    <xf numFmtId="0" fontId="0" fillId="0" borderId="1" xfId="0" applyFont="1" applyFill="1" applyBorder="1"/>
    <xf numFmtId="0" fontId="0" fillId="0" borderId="0" xfId="0" applyFill="1"/>
    <xf numFmtId="4" fontId="14" fillId="0" borderId="1" xfId="0" applyNumberFormat="1" applyFont="1" applyFill="1" applyBorder="1" applyAlignment="1">
      <alignment horizontal="right"/>
    </xf>
    <xf numFmtId="4" fontId="15" fillId="0" borderId="1" xfId="0" applyNumberFormat="1" applyFont="1" applyFill="1" applyBorder="1" applyAlignment="1">
      <alignment horizontal="right"/>
    </xf>
    <xf numFmtId="4" fontId="0" fillId="0" borderId="1" xfId="0" applyNumberFormat="1" applyFill="1" applyBorder="1"/>
    <xf numFmtId="4" fontId="14" fillId="0" borderId="1" xfId="0" applyNumberFormat="1" applyFont="1" applyFill="1" applyBorder="1"/>
    <xf numFmtId="2" fontId="15" fillId="0" borderId="1" xfId="0" applyNumberFormat="1" applyFont="1" applyBorder="1" applyAlignment="1">
      <alignment horizontal="left"/>
    </xf>
    <xf numFmtId="2" fontId="16" fillId="0" borderId="1" xfId="0" applyNumberFormat="1" applyFont="1" applyBorder="1" applyAlignment="1">
      <alignment horizontal="left"/>
    </xf>
    <xf numFmtId="0" fontId="14" fillId="2" borderId="0" xfId="0" applyFont="1" applyFill="1"/>
    <xf numFmtId="0" fontId="14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right"/>
    </xf>
    <xf numFmtId="4" fontId="14" fillId="2" borderId="1" xfId="0" applyNumberFormat="1" applyFont="1" applyFill="1" applyBorder="1" applyAlignment="1">
      <alignment horizontal="right"/>
    </xf>
    <xf numFmtId="4" fontId="0" fillId="2" borderId="1" xfId="0" applyNumberFormat="1" applyFont="1" applyFill="1" applyBorder="1" applyAlignment="1">
      <alignment horizontal="right"/>
    </xf>
    <xf numFmtId="0" fontId="0" fillId="2" borderId="1" xfId="0" applyFont="1" applyFill="1" applyBorder="1"/>
    <xf numFmtId="4" fontId="15" fillId="2" borderId="1" xfId="0" applyNumberFormat="1" applyFont="1" applyFill="1" applyBorder="1" applyAlignment="1"/>
    <xf numFmtId="4" fontId="15" fillId="2" borderId="1" xfId="0" applyNumberFormat="1" applyFont="1" applyFill="1" applyBorder="1" applyAlignment="1">
      <alignment horizontal="right"/>
    </xf>
    <xf numFmtId="4" fontId="15" fillId="2" borderId="0" xfId="0" applyNumberFormat="1" applyFont="1" applyFill="1"/>
    <xf numFmtId="0" fontId="0" fillId="2" borderId="0" xfId="0" applyFill="1"/>
    <xf numFmtId="49" fontId="0" fillId="0" borderId="1" xfId="0" applyNumberFormat="1" applyFont="1" applyFill="1" applyBorder="1" applyAlignment="1">
      <alignment horizontal="right"/>
    </xf>
    <xf numFmtId="17" fontId="14" fillId="0" borderId="0" xfId="0" applyNumberFormat="1" applyFont="1"/>
    <xf numFmtId="4" fontId="14" fillId="3" borderId="1" xfId="0" applyNumberFormat="1" applyFont="1" applyFill="1" applyBorder="1" applyAlignment="1">
      <alignment horizontal="right"/>
    </xf>
    <xf numFmtId="4" fontId="16" fillId="3" borderId="1" xfId="0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/>
    <xf numFmtId="0" fontId="0" fillId="0" borderId="1" xfId="0" applyFont="1" applyFill="1" applyBorder="1" applyAlignment="1">
      <alignment horizontal="right"/>
    </xf>
    <xf numFmtId="4" fontId="16" fillId="3" borderId="1" xfId="0" applyNumberFormat="1" applyFont="1" applyFill="1" applyBorder="1"/>
    <xf numFmtId="0" fontId="0" fillId="0" borderId="0" xfId="0" applyAlignment="1">
      <alignment horizontal="left"/>
    </xf>
    <xf numFmtId="49" fontId="0" fillId="0" borderId="1" xfId="0" applyNumberFormat="1" applyFill="1" applyBorder="1" applyAlignment="1">
      <alignment horizontal="right"/>
    </xf>
    <xf numFmtId="0" fontId="0" fillId="0" borderId="1" xfId="0" applyFont="1" applyFill="1" applyBorder="1" applyAlignment="1">
      <alignment horizontal="left"/>
    </xf>
    <xf numFmtId="4" fontId="14" fillId="3" borderId="1" xfId="0" applyNumberFormat="1" applyFont="1" applyFill="1" applyBorder="1"/>
    <xf numFmtId="0" fontId="15" fillId="0" borderId="1" xfId="0" applyFont="1" applyFill="1" applyBorder="1"/>
    <xf numFmtId="49" fontId="0" fillId="0" borderId="2" xfId="0" applyNumberFormat="1" applyFont="1" applyBorder="1"/>
    <xf numFmtId="0" fontId="14" fillId="0" borderId="3" xfId="0" applyFont="1" applyFill="1" applyBorder="1"/>
    <xf numFmtId="4" fontId="0" fillId="2" borderId="1" xfId="0" applyNumberFormat="1" applyFont="1" applyFill="1" applyBorder="1" applyAlignment="1"/>
    <xf numFmtId="14" fontId="0" fillId="0" borderId="2" xfId="0" applyNumberFormat="1" applyFont="1" applyBorder="1" applyAlignment="1">
      <alignment horizontal="left"/>
    </xf>
    <xf numFmtId="49" fontId="0" fillId="0" borderId="1" xfId="0" applyNumberFormat="1" applyFont="1" applyBorder="1"/>
    <xf numFmtId="0" fontId="12" fillId="0" borderId="1" xfId="0" applyFont="1" applyBorder="1"/>
    <xf numFmtId="49" fontId="12" fillId="0" borderId="1" xfId="0" applyNumberFormat="1" applyFont="1" applyBorder="1"/>
    <xf numFmtId="49" fontId="12" fillId="0" borderId="1" xfId="0" applyNumberFormat="1" applyFont="1" applyBorder="1" applyAlignment="1">
      <alignment horizontal="right"/>
    </xf>
    <xf numFmtId="4" fontId="12" fillId="0" borderId="1" xfId="0" applyNumberFormat="1" applyFont="1" applyBorder="1" applyAlignment="1">
      <alignment horizontal="right"/>
    </xf>
    <xf numFmtId="49" fontId="0" fillId="0" borderId="2" xfId="0" applyNumberFormat="1" applyFont="1" applyBorder="1" applyAlignment="1">
      <alignment horizontal="left"/>
    </xf>
    <xf numFmtId="49" fontId="12" fillId="0" borderId="0" xfId="0" applyNumberFormat="1" applyFont="1" applyBorder="1"/>
    <xf numFmtId="0" fontId="17" fillId="0" borderId="0" xfId="0" applyFont="1" applyAlignment="1">
      <alignment horizontal="left"/>
    </xf>
    <xf numFmtId="0" fontId="0" fillId="0" borderId="0" xfId="0"/>
    <xf numFmtId="0" fontId="14" fillId="0" borderId="0" xfId="0" applyFont="1"/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0" fillId="0" borderId="2" xfId="0" applyFont="1" applyBorder="1"/>
    <xf numFmtId="49" fontId="0" fillId="0" borderId="1" xfId="0" applyNumberFormat="1" applyBorder="1" applyAlignment="1">
      <alignment horizontal="right"/>
    </xf>
    <xf numFmtId="4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49" fontId="14" fillId="0" borderId="1" xfId="0" applyNumberFormat="1" applyFont="1" applyBorder="1" applyAlignment="1">
      <alignment horizontal="right"/>
    </xf>
    <xf numFmtId="4" fontId="14" fillId="0" borderId="1" xfId="0" applyNumberFormat="1" applyFont="1" applyBorder="1" applyAlignment="1">
      <alignment horizontal="right"/>
    </xf>
    <xf numFmtId="0" fontId="0" fillId="0" borderId="1" xfId="0" applyFont="1" applyBorder="1"/>
    <xf numFmtId="0" fontId="0" fillId="0" borderId="1" xfId="0" applyBorder="1"/>
    <xf numFmtId="49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14" fillId="0" borderId="2" xfId="0" applyFont="1" applyBorder="1"/>
    <xf numFmtId="49" fontId="14" fillId="0" borderId="1" xfId="0" applyNumberFormat="1" applyFont="1" applyBorder="1" applyAlignment="1">
      <alignment horizontal="center"/>
    </xf>
    <xf numFmtId="49" fontId="14" fillId="0" borderId="1" xfId="0" applyNumberFormat="1" applyFont="1" applyBorder="1"/>
    <xf numFmtId="4" fontId="0" fillId="0" borderId="1" xfId="0" applyNumberFormat="1" applyFont="1" applyBorder="1" applyAlignment="1"/>
    <xf numFmtId="0" fontId="14" fillId="0" borderId="1" xfId="0" applyFont="1" applyBorder="1" applyAlignment="1">
      <alignment horizontal="left"/>
    </xf>
    <xf numFmtId="2" fontId="0" fillId="0" borderId="1" xfId="0" applyNumberFormat="1" applyBorder="1" applyAlignment="1">
      <alignment horizontal="left"/>
    </xf>
    <xf numFmtId="2" fontId="0" fillId="0" borderId="1" xfId="0" applyNumberFormat="1" applyFont="1" applyBorder="1" applyAlignment="1">
      <alignment horizontal="left"/>
    </xf>
    <xf numFmtId="2" fontId="14" fillId="0" borderId="1" xfId="0" applyNumberFormat="1" applyFont="1" applyBorder="1" applyAlignment="1">
      <alignment horizontal="left"/>
    </xf>
    <xf numFmtId="4" fontId="0" fillId="0" borderId="0" xfId="0" applyNumberFormat="1"/>
    <xf numFmtId="49" fontId="0" fillId="0" borderId="1" xfId="0" applyNumberFormat="1" applyFont="1" applyBorder="1" applyAlignment="1">
      <alignment horizontal="left"/>
    </xf>
    <xf numFmtId="4" fontId="0" fillId="0" borderId="1" xfId="0" applyNumberFormat="1" applyFont="1" applyFill="1" applyBorder="1" applyAlignment="1">
      <alignment horizontal="right"/>
    </xf>
    <xf numFmtId="0" fontId="0" fillId="0" borderId="1" xfId="0" applyFont="1" applyFill="1" applyBorder="1"/>
    <xf numFmtId="17" fontId="14" fillId="0" borderId="0" xfId="0" applyNumberFormat="1" applyFont="1"/>
    <xf numFmtId="49" fontId="0" fillId="0" borderId="1" xfId="0" applyNumberFormat="1" applyFill="1" applyBorder="1" applyAlignment="1">
      <alignment horizontal="right"/>
    </xf>
    <xf numFmtId="4" fontId="0" fillId="2" borderId="1" xfId="0" applyNumberFormat="1" applyFont="1" applyFill="1" applyBorder="1" applyAlignment="1"/>
    <xf numFmtId="14" fontId="0" fillId="0" borderId="2" xfId="0" applyNumberFormat="1" applyFont="1" applyBorder="1" applyAlignment="1">
      <alignment horizontal="left"/>
    </xf>
    <xf numFmtId="14" fontId="0" fillId="0" borderId="2" xfId="0" applyNumberFormat="1" applyBorder="1"/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0" fillId="0" borderId="2" xfId="0" applyFont="1" applyBorder="1"/>
    <xf numFmtId="49" fontId="0" fillId="0" borderId="1" xfId="0" applyNumberFormat="1" applyBorder="1" applyAlignment="1">
      <alignment horizontal="right"/>
    </xf>
    <xf numFmtId="4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49" fontId="14" fillId="0" borderId="1" xfId="0" applyNumberFormat="1" applyFont="1" applyBorder="1" applyAlignment="1">
      <alignment horizontal="right"/>
    </xf>
    <xf numFmtId="4" fontId="14" fillId="0" borderId="1" xfId="0" applyNumberFormat="1" applyFont="1" applyBorder="1" applyAlignment="1">
      <alignment horizontal="right"/>
    </xf>
    <xf numFmtId="0" fontId="13" fillId="0" borderId="1" xfId="0" applyFont="1" applyBorder="1"/>
    <xf numFmtId="0" fontId="0" fillId="0" borderId="1" xfId="0" applyFont="1" applyBorder="1"/>
    <xf numFmtId="0" fontId="0" fillId="0" borderId="1" xfId="0" applyBorder="1"/>
    <xf numFmtId="4" fontId="15" fillId="0" borderId="1" xfId="0" applyNumberFormat="1" applyFont="1" applyBorder="1" applyAlignment="1">
      <alignment horizontal="right"/>
    </xf>
    <xf numFmtId="49" fontId="0" fillId="0" borderId="1" xfId="0" applyNumberFormat="1" applyFont="1" applyBorder="1" applyAlignment="1">
      <alignment horizontal="right"/>
    </xf>
    <xf numFmtId="4" fontId="0" fillId="0" borderId="0" xfId="0" applyNumberFormat="1"/>
    <xf numFmtId="4" fontId="14" fillId="0" borderId="1" xfId="0" applyNumberFormat="1" applyFont="1" applyBorder="1" applyAlignment="1">
      <alignment horizontal="center"/>
    </xf>
    <xf numFmtId="4" fontId="0" fillId="0" borderId="1" xfId="0" applyNumberFormat="1" applyBorder="1"/>
    <xf numFmtId="4" fontId="14" fillId="0" borderId="1" xfId="0" applyNumberFormat="1" applyFont="1" applyBorder="1"/>
    <xf numFmtId="4" fontId="0" fillId="0" borderId="1" xfId="0" applyNumberFormat="1" applyFont="1" applyFill="1" applyBorder="1" applyAlignment="1">
      <alignment horizontal="right"/>
    </xf>
    <xf numFmtId="0" fontId="0" fillId="0" borderId="1" xfId="0" applyFont="1" applyFill="1" applyBorder="1"/>
    <xf numFmtId="49" fontId="0" fillId="0" borderId="1" xfId="0" applyNumberFormat="1" applyFill="1" applyBorder="1" applyAlignment="1">
      <alignment horizontal="right"/>
    </xf>
    <xf numFmtId="0" fontId="0" fillId="0" borderId="1" xfId="0" applyFont="1" applyFill="1" applyBorder="1" applyAlignment="1">
      <alignment horizontal="left"/>
    </xf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0" xfId="0"/>
    <xf numFmtId="0" fontId="14" fillId="0" borderId="0" xfId="0" applyFont="1"/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0" fillId="0" borderId="2" xfId="0" applyFont="1" applyBorder="1"/>
    <xf numFmtId="49" fontId="0" fillId="0" borderId="1" xfId="0" applyNumberFormat="1" applyBorder="1" applyAlignment="1">
      <alignment horizontal="right"/>
    </xf>
    <xf numFmtId="4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49" fontId="14" fillId="0" borderId="1" xfId="0" applyNumberFormat="1" applyFont="1" applyBorder="1" applyAlignment="1">
      <alignment horizontal="right"/>
    </xf>
    <xf numFmtId="4" fontId="14" fillId="0" borderId="1" xfId="0" applyNumberFormat="1" applyFont="1" applyBorder="1" applyAlignment="1">
      <alignment horizontal="right"/>
    </xf>
    <xf numFmtId="0" fontId="0" fillId="0" borderId="1" xfId="0" applyFont="1" applyBorder="1"/>
    <xf numFmtId="0" fontId="0" fillId="0" borderId="1" xfId="0" applyBorder="1"/>
    <xf numFmtId="49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14" fillId="0" borderId="2" xfId="0" applyFont="1" applyBorder="1"/>
    <xf numFmtId="49" fontId="14" fillId="0" borderId="1" xfId="0" applyNumberFormat="1" applyFont="1" applyBorder="1" applyAlignment="1">
      <alignment horizontal="center"/>
    </xf>
    <xf numFmtId="49" fontId="14" fillId="0" borderId="1" xfId="0" applyNumberFormat="1" applyFont="1" applyBorder="1"/>
    <xf numFmtId="4" fontId="0" fillId="0" borderId="1" xfId="0" applyNumberFormat="1" applyFont="1" applyBorder="1" applyAlignment="1"/>
    <xf numFmtId="0" fontId="14" fillId="0" borderId="1" xfId="0" applyFont="1" applyBorder="1" applyAlignment="1">
      <alignment horizontal="left"/>
    </xf>
    <xf numFmtId="2" fontId="0" fillId="0" borderId="1" xfId="0" applyNumberFormat="1" applyBorder="1" applyAlignment="1">
      <alignment horizontal="left"/>
    </xf>
    <xf numFmtId="2" fontId="0" fillId="0" borderId="1" xfId="0" applyNumberFormat="1" applyFont="1" applyBorder="1" applyAlignment="1">
      <alignment horizontal="left"/>
    </xf>
    <xf numFmtId="2" fontId="14" fillId="0" borderId="1" xfId="0" applyNumberFormat="1" applyFont="1" applyBorder="1" applyAlignment="1">
      <alignment horizontal="left"/>
    </xf>
    <xf numFmtId="4" fontId="0" fillId="0" borderId="0" xfId="0" applyNumberFormat="1"/>
    <xf numFmtId="49" fontId="0" fillId="0" borderId="1" xfId="0" applyNumberFormat="1" applyFont="1" applyBorder="1" applyAlignment="1">
      <alignment horizontal="left"/>
    </xf>
    <xf numFmtId="4" fontId="0" fillId="0" borderId="1" xfId="0" applyNumberFormat="1" applyFont="1" applyFill="1" applyBorder="1" applyAlignment="1">
      <alignment horizontal="right"/>
    </xf>
    <xf numFmtId="0" fontId="0" fillId="0" borderId="1" xfId="0" applyFont="1" applyFill="1" applyBorder="1"/>
    <xf numFmtId="17" fontId="14" fillId="0" borderId="0" xfId="0" applyNumberFormat="1" applyFont="1"/>
    <xf numFmtId="49" fontId="0" fillId="0" borderId="1" xfId="0" applyNumberFormat="1" applyFill="1" applyBorder="1" applyAlignment="1">
      <alignment horizontal="right"/>
    </xf>
    <xf numFmtId="4" fontId="0" fillId="2" borderId="1" xfId="0" applyNumberFormat="1" applyFont="1" applyFill="1" applyBorder="1" applyAlignment="1"/>
    <xf numFmtId="14" fontId="0" fillId="0" borderId="2" xfId="0" applyNumberFormat="1" applyFont="1" applyBorder="1" applyAlignment="1">
      <alignment horizontal="left"/>
    </xf>
    <xf numFmtId="14" fontId="0" fillId="0" borderId="2" xfId="0" applyNumberFormat="1" applyBorder="1"/>
    <xf numFmtId="2" fontId="0" fillId="0" borderId="0" xfId="0" applyNumberFormat="1" applyFont="1" applyBorder="1" applyAlignment="1">
      <alignment horizontal="left"/>
    </xf>
    <xf numFmtId="0" fontId="0" fillId="0" borderId="0" xfId="0"/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0" fillId="0" borderId="2" xfId="0" applyFont="1" applyBorder="1"/>
    <xf numFmtId="49" fontId="0" fillId="0" borderId="1" xfId="0" applyNumberFormat="1" applyBorder="1" applyAlignment="1">
      <alignment horizontal="right"/>
    </xf>
    <xf numFmtId="4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49" fontId="14" fillId="0" borderId="1" xfId="0" applyNumberFormat="1" applyFont="1" applyBorder="1" applyAlignment="1">
      <alignment horizontal="right"/>
    </xf>
    <xf numFmtId="4" fontId="14" fillId="0" borderId="1" xfId="0" applyNumberFormat="1" applyFont="1" applyBorder="1" applyAlignment="1">
      <alignment horizontal="right"/>
    </xf>
    <xf numFmtId="0" fontId="13" fillId="0" borderId="1" xfId="0" applyFont="1" applyBorder="1"/>
    <xf numFmtId="0" fontId="0" fillId="0" borderId="1" xfId="0" applyFont="1" applyBorder="1"/>
    <xf numFmtId="0" fontId="0" fillId="0" borderId="1" xfId="0" applyBorder="1"/>
    <xf numFmtId="4" fontId="15" fillId="0" borderId="1" xfId="0" applyNumberFormat="1" applyFont="1" applyBorder="1" applyAlignment="1">
      <alignment horizontal="right"/>
    </xf>
    <xf numFmtId="49" fontId="0" fillId="0" borderId="1" xfId="0" applyNumberFormat="1" applyFont="1" applyBorder="1" applyAlignment="1">
      <alignment horizontal="right"/>
    </xf>
    <xf numFmtId="4" fontId="0" fillId="0" borderId="0" xfId="0" applyNumberFormat="1"/>
    <xf numFmtId="4" fontId="14" fillId="0" borderId="1" xfId="0" applyNumberFormat="1" applyFont="1" applyBorder="1" applyAlignment="1">
      <alignment horizontal="center"/>
    </xf>
    <xf numFmtId="4" fontId="0" fillId="0" borderId="1" xfId="0" applyNumberFormat="1" applyBorder="1"/>
    <xf numFmtId="4" fontId="14" fillId="0" borderId="1" xfId="0" applyNumberFormat="1" applyFont="1" applyBorder="1"/>
    <xf numFmtId="4" fontId="0" fillId="0" borderId="1" xfId="0" applyNumberFormat="1" applyFont="1" applyFill="1" applyBorder="1" applyAlignment="1">
      <alignment horizontal="right"/>
    </xf>
    <xf numFmtId="0" fontId="0" fillId="0" borderId="1" xfId="0" applyFont="1" applyFill="1" applyBorder="1"/>
    <xf numFmtId="49" fontId="0" fillId="0" borderId="1" xfId="0" applyNumberFormat="1" applyFill="1" applyBorder="1" applyAlignment="1">
      <alignment horizontal="right"/>
    </xf>
    <xf numFmtId="0" fontId="0" fillId="0" borderId="1" xfId="0" applyFont="1" applyFill="1" applyBorder="1" applyAlignment="1">
      <alignment horizontal="left"/>
    </xf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3" xfId="0" applyFont="1" applyFill="1" applyBorder="1"/>
    <xf numFmtId="49" fontId="14" fillId="0" borderId="1" xfId="0" applyNumberFormat="1" applyFont="1" applyBorder="1" applyAlignment="1">
      <alignment horizontal="left"/>
    </xf>
    <xf numFmtId="0" fontId="11" fillId="0" borderId="1" xfId="0" applyFont="1" applyBorder="1"/>
    <xf numFmtId="49" fontId="11" fillId="0" borderId="1" xfId="0" applyNumberFormat="1" applyFont="1" applyBorder="1" applyAlignment="1">
      <alignment horizontal="right"/>
    </xf>
    <xf numFmtId="4" fontId="11" fillId="0" borderId="1" xfId="0" applyNumberFormat="1" applyFont="1" applyBorder="1" applyAlignment="1">
      <alignment horizontal="right"/>
    </xf>
    <xf numFmtId="4" fontId="17" fillId="0" borderId="1" xfId="0" applyNumberFormat="1" applyFont="1" applyBorder="1" applyAlignment="1">
      <alignment horizontal="right"/>
    </xf>
    <xf numFmtId="49" fontId="10" fillId="0" borderId="1" xfId="0" applyNumberFormat="1" applyFont="1" applyBorder="1" applyAlignment="1">
      <alignment horizontal="right"/>
    </xf>
    <xf numFmtId="4" fontId="10" fillId="0" borderId="1" xfId="0" applyNumberFormat="1" applyFont="1" applyBorder="1" applyAlignment="1">
      <alignment horizontal="right"/>
    </xf>
    <xf numFmtId="0" fontId="0" fillId="0" borderId="0" xfId="0" applyFont="1" applyBorder="1"/>
    <xf numFmtId="0" fontId="10" fillId="0" borderId="1" xfId="0" applyFont="1" applyBorder="1"/>
    <xf numFmtId="0" fontId="9" fillId="0" borderId="1" xfId="0" applyFont="1" applyBorder="1"/>
    <xf numFmtId="49" fontId="8" fillId="0" borderId="1" xfId="0" applyNumberFormat="1" applyFont="1" applyBorder="1" applyAlignment="1">
      <alignment horizontal="right"/>
    </xf>
    <xf numFmtId="49" fontId="7" fillId="0" borderId="1" xfId="0" applyNumberFormat="1" applyFont="1" applyBorder="1" applyAlignment="1">
      <alignment horizontal="right"/>
    </xf>
    <xf numFmtId="49" fontId="6" fillId="0" borderId="1" xfId="0" applyNumberFormat="1" applyFont="1" applyBorder="1" applyAlignment="1">
      <alignment horizontal="right"/>
    </xf>
    <xf numFmtId="49" fontId="6" fillId="0" borderId="1" xfId="0" applyNumberFormat="1" applyFont="1" applyBorder="1" applyAlignment="1">
      <alignment horizontal="left"/>
    </xf>
    <xf numFmtId="4" fontId="6" fillId="0" borderId="1" xfId="0" applyNumberFormat="1" applyFont="1" applyBorder="1" applyAlignment="1">
      <alignment horizontal="right"/>
    </xf>
    <xf numFmtId="0" fontId="5" fillId="0" borderId="1" xfId="0" applyFont="1" applyBorder="1"/>
    <xf numFmtId="49" fontId="5" fillId="0" borderId="1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9" fontId="4" fillId="0" borderId="1" xfId="0" applyNumberFormat="1" applyFont="1" applyBorder="1" applyAlignment="1">
      <alignment horizontal="right"/>
    </xf>
    <xf numFmtId="0" fontId="4" fillId="0" borderId="1" xfId="0" applyFont="1" applyBorder="1"/>
    <xf numFmtId="49" fontId="3" fillId="0" borderId="1" xfId="0" applyNumberFormat="1" applyFont="1" applyBorder="1" applyAlignment="1">
      <alignment horizontal="right"/>
    </xf>
    <xf numFmtId="0" fontId="14" fillId="0" borderId="4" xfId="0" applyFont="1" applyBorder="1"/>
    <xf numFmtId="49" fontId="0" fillId="0" borderId="4" xfId="0" applyNumberFormat="1" applyFont="1" applyBorder="1" applyAlignment="1">
      <alignment horizontal="right"/>
    </xf>
    <xf numFmtId="4" fontId="0" fillId="0" borderId="4" xfId="0" applyNumberFormat="1" applyFont="1" applyFill="1" applyBorder="1" applyAlignment="1">
      <alignment horizontal="right"/>
    </xf>
    <xf numFmtId="0" fontId="3" fillId="0" borderId="1" xfId="0" applyFont="1" applyBorder="1"/>
    <xf numFmtId="2" fontId="3" fillId="0" borderId="1" xfId="0" applyNumberFormat="1" applyFont="1" applyBorder="1" applyAlignment="1">
      <alignment horizontal="left"/>
    </xf>
    <xf numFmtId="4" fontId="3" fillId="0" borderId="1" xfId="0" applyNumberFormat="1" applyFont="1" applyBorder="1" applyAlignment="1">
      <alignment horizontal="right"/>
    </xf>
    <xf numFmtId="2" fontId="17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49" fontId="1" fillId="0" borderId="1" xfId="0" applyNumberFormat="1" applyFont="1" applyBorder="1" applyAlignment="1">
      <alignment horizontal="right"/>
    </xf>
    <xf numFmtId="4" fontId="17" fillId="0" borderId="0" xfId="0" applyNumberFormat="1" applyFont="1"/>
    <xf numFmtId="4" fontId="10" fillId="0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6"/>
  <sheetViews>
    <sheetView topLeftCell="A7" workbookViewId="0">
      <selection activeCell="D11" sqref="D11"/>
    </sheetView>
  </sheetViews>
  <sheetFormatPr defaultRowHeight="15"/>
  <cols>
    <col min="1" max="1" width="24.7109375" customWidth="1"/>
    <col min="2" max="2" width="14" customWidth="1"/>
    <col min="3" max="3" width="10.85546875" customWidth="1"/>
    <col min="4" max="4" width="16.5703125" style="28" customWidth="1"/>
    <col min="5" max="5" width="46.85546875" customWidth="1"/>
  </cols>
  <sheetData>
    <row r="1" spans="1:5">
      <c r="A1" s="2" t="s">
        <v>0</v>
      </c>
      <c r="B1" s="2"/>
      <c r="C1" s="2"/>
      <c r="D1" s="27"/>
      <c r="E1" s="1"/>
    </row>
    <row r="2" spans="1:5">
      <c r="A2" s="2" t="s">
        <v>1</v>
      </c>
      <c r="B2" s="2"/>
      <c r="C2" s="2"/>
      <c r="D2" s="27"/>
      <c r="E2" s="1"/>
    </row>
    <row r="3" spans="1:5">
      <c r="A3" s="1"/>
      <c r="B3" s="1"/>
      <c r="C3" s="1"/>
      <c r="E3" s="1"/>
    </row>
    <row r="4" spans="1:5">
      <c r="A4" s="2" t="s">
        <v>2</v>
      </c>
      <c r="B4" s="2"/>
      <c r="C4" s="2"/>
      <c r="D4" s="27"/>
      <c r="E4" s="2"/>
    </row>
    <row r="5" spans="1:5">
      <c r="A5" s="2" t="s">
        <v>3</v>
      </c>
      <c r="B5" s="2"/>
      <c r="C5" s="2"/>
      <c r="D5" s="27"/>
      <c r="E5" s="2"/>
    </row>
    <row r="6" spans="1:5">
      <c r="A6" s="2"/>
      <c r="B6" s="2"/>
      <c r="C6" s="2"/>
      <c r="D6" s="27"/>
      <c r="E6" s="2"/>
    </row>
    <row r="7" spans="1:5">
      <c r="A7" s="2"/>
      <c r="B7" s="2"/>
      <c r="C7" s="2"/>
      <c r="D7" s="27"/>
      <c r="E7" s="2"/>
    </row>
    <row r="8" spans="1:5">
      <c r="A8" s="2" t="s">
        <v>31</v>
      </c>
      <c r="B8" s="2"/>
      <c r="C8" s="2"/>
      <c r="D8" s="27"/>
      <c r="E8" s="2"/>
    </row>
    <row r="9" spans="1:5">
      <c r="A9" s="1"/>
      <c r="B9" s="1"/>
      <c r="C9" s="1"/>
      <c r="E9" s="1"/>
    </row>
    <row r="10" spans="1:5">
      <c r="A10" s="3" t="s">
        <v>4</v>
      </c>
      <c r="B10" s="4" t="s">
        <v>5</v>
      </c>
      <c r="C10" s="4" t="s">
        <v>6</v>
      </c>
      <c r="D10" s="29" t="s">
        <v>7</v>
      </c>
      <c r="E10" s="4" t="s">
        <v>8</v>
      </c>
    </row>
    <row r="11" spans="1:5">
      <c r="A11" s="5" t="s">
        <v>9</v>
      </c>
      <c r="B11" s="9" t="s">
        <v>32</v>
      </c>
      <c r="C11" s="17" t="s">
        <v>79</v>
      </c>
      <c r="D11" s="7">
        <v>410941</v>
      </c>
      <c r="E11" s="8" t="s">
        <v>10</v>
      </c>
    </row>
    <row r="12" spans="1:5">
      <c r="A12" s="5"/>
      <c r="B12" s="9"/>
      <c r="C12" s="17" t="s">
        <v>82</v>
      </c>
      <c r="D12" s="7">
        <v>372361</v>
      </c>
      <c r="E12" s="8" t="s">
        <v>11</v>
      </c>
    </row>
    <row r="13" spans="1:5">
      <c r="A13" s="5"/>
      <c r="B13" s="9"/>
      <c r="C13" s="17"/>
      <c r="D13" s="7">
        <v>-680</v>
      </c>
      <c r="E13" s="8" t="s">
        <v>83</v>
      </c>
    </row>
    <row r="14" spans="1:5">
      <c r="A14" s="5"/>
      <c r="B14" s="9"/>
      <c r="C14" s="17"/>
      <c r="D14" s="7"/>
      <c r="E14" s="8" t="s">
        <v>11</v>
      </c>
    </row>
    <row r="15" spans="1:5">
      <c r="A15" s="5"/>
      <c r="B15" s="9"/>
      <c r="C15" s="17"/>
      <c r="D15" s="7"/>
      <c r="E15" s="8" t="s">
        <v>11</v>
      </c>
    </row>
    <row r="16" spans="1:5">
      <c r="A16" s="5"/>
      <c r="B16" s="9"/>
      <c r="C16" s="6"/>
      <c r="D16" s="7"/>
      <c r="E16" s="8" t="s">
        <v>12</v>
      </c>
    </row>
    <row r="17" spans="1:5">
      <c r="A17" s="5"/>
      <c r="B17" s="9"/>
      <c r="C17" s="6"/>
      <c r="D17" s="7"/>
      <c r="E17" s="8" t="s">
        <v>13</v>
      </c>
    </row>
    <row r="18" spans="1:5">
      <c r="A18" s="5"/>
      <c r="B18" s="9"/>
      <c r="C18" s="6"/>
      <c r="D18" s="7"/>
      <c r="E18" s="8" t="s">
        <v>14</v>
      </c>
    </row>
    <row r="19" spans="1:5">
      <c r="A19" s="5"/>
      <c r="B19" s="9"/>
      <c r="C19" s="6"/>
      <c r="D19" s="7"/>
      <c r="E19" s="8" t="s">
        <v>10</v>
      </c>
    </row>
    <row r="20" spans="1:5">
      <c r="A20" s="3" t="s">
        <v>15</v>
      </c>
      <c r="B20" s="3"/>
      <c r="C20" s="10"/>
      <c r="D20" s="11">
        <f>SUM(D11:D19)</f>
        <v>782622</v>
      </c>
      <c r="E20" s="12"/>
    </row>
    <row r="21" spans="1:5">
      <c r="A21" s="13" t="s">
        <v>16</v>
      </c>
      <c r="B21" s="13"/>
      <c r="C21" s="6"/>
      <c r="D21" s="7">
        <v>38501</v>
      </c>
      <c r="E21" s="13" t="s">
        <v>17</v>
      </c>
    </row>
    <row r="22" spans="1:5">
      <c r="A22" s="3" t="s">
        <v>18</v>
      </c>
      <c r="B22" s="3"/>
      <c r="C22" s="10"/>
      <c r="D22" s="11">
        <f>D21</f>
        <v>38501</v>
      </c>
      <c r="E22" s="3"/>
    </row>
    <row r="23" spans="1:5">
      <c r="A23" s="13" t="s">
        <v>19</v>
      </c>
      <c r="B23" s="13"/>
      <c r="C23" s="17" t="s">
        <v>82</v>
      </c>
      <c r="D23" s="7">
        <v>6096</v>
      </c>
      <c r="E23" s="13" t="s">
        <v>20</v>
      </c>
    </row>
    <row r="24" spans="1:5">
      <c r="A24" s="13"/>
      <c r="B24" s="13"/>
      <c r="C24" s="17"/>
      <c r="D24" s="7">
        <v>7320</v>
      </c>
      <c r="E24" s="13" t="s">
        <v>20</v>
      </c>
    </row>
    <row r="25" spans="1:5">
      <c r="A25" s="3" t="s">
        <v>21</v>
      </c>
      <c r="B25" s="3"/>
      <c r="C25" s="10"/>
      <c r="D25" s="11">
        <f>SUM(D23:D24)</f>
        <v>13416</v>
      </c>
      <c r="E25" s="14"/>
    </row>
    <row r="26" spans="1:5">
      <c r="A26" s="13" t="s">
        <v>22</v>
      </c>
      <c r="B26" s="13"/>
      <c r="C26" s="17" t="s">
        <v>106</v>
      </c>
      <c r="D26" s="7">
        <v>270</v>
      </c>
      <c r="E26" s="13" t="s">
        <v>23</v>
      </c>
    </row>
    <row r="27" spans="1:5" s="1" customFormat="1">
      <c r="A27" s="13"/>
      <c r="B27" s="13"/>
      <c r="C27" s="17" t="s">
        <v>117</v>
      </c>
      <c r="D27" s="7">
        <v>250</v>
      </c>
      <c r="E27" s="13" t="s">
        <v>23</v>
      </c>
    </row>
    <row r="28" spans="1:5">
      <c r="A28" s="3" t="s">
        <v>24</v>
      </c>
      <c r="B28" s="3"/>
      <c r="C28" s="10"/>
      <c r="D28" s="11">
        <f>SUM(D26:D27)</f>
        <v>520</v>
      </c>
      <c r="E28" s="14"/>
    </row>
    <row r="29" spans="1:5">
      <c r="A29" s="13" t="s">
        <v>25</v>
      </c>
      <c r="B29" s="13"/>
      <c r="C29" s="17"/>
      <c r="D29" s="7">
        <v>35707</v>
      </c>
      <c r="E29" s="13" t="s">
        <v>26</v>
      </c>
    </row>
    <row r="30" spans="1:5">
      <c r="A30" s="3" t="s">
        <v>27</v>
      </c>
      <c r="B30" s="3"/>
      <c r="C30" s="10"/>
      <c r="D30" s="11">
        <f>D29</f>
        <v>35707</v>
      </c>
      <c r="E30" s="3"/>
    </row>
    <row r="31" spans="1:5">
      <c r="A31" s="13" t="s">
        <v>28</v>
      </c>
      <c r="B31" s="13"/>
      <c r="C31" s="6" t="s">
        <v>82</v>
      </c>
      <c r="D31" s="15">
        <v>19656</v>
      </c>
      <c r="E31" s="16" t="s">
        <v>29</v>
      </c>
    </row>
    <row r="32" spans="1:5">
      <c r="A32" s="5"/>
      <c r="B32" s="9"/>
      <c r="C32" s="6"/>
      <c r="D32" s="7">
        <v>8092</v>
      </c>
      <c r="E32" s="8" t="s">
        <v>132</v>
      </c>
    </row>
    <row r="33" spans="1:5">
      <c r="A33" s="3" t="s">
        <v>30</v>
      </c>
      <c r="B33" s="3"/>
      <c r="C33" s="10"/>
      <c r="D33" s="11">
        <f>D31+D32</f>
        <v>27748</v>
      </c>
      <c r="E33" s="14"/>
    </row>
    <row r="34" spans="1:5">
      <c r="A34" s="14" t="s">
        <v>130</v>
      </c>
      <c r="B34" s="14"/>
      <c r="C34" s="14"/>
      <c r="D34" s="30">
        <v>1944</v>
      </c>
      <c r="E34" s="14" t="s">
        <v>133</v>
      </c>
    </row>
    <row r="35" spans="1:5">
      <c r="A35" s="14" t="s">
        <v>131</v>
      </c>
      <c r="B35" s="14"/>
      <c r="C35" s="14"/>
      <c r="D35" s="31">
        <f>D34</f>
        <v>1944</v>
      </c>
      <c r="E35" s="14"/>
    </row>
    <row r="36" spans="1:5">
      <c r="D36" s="28">
        <f>D20+D22+D25+D28+D30+D33+D35</f>
        <v>900458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55"/>
  <sheetViews>
    <sheetView topLeftCell="A16" workbookViewId="0">
      <selection activeCell="D54" sqref="A10:E54"/>
    </sheetView>
  </sheetViews>
  <sheetFormatPr defaultRowHeight="15"/>
  <cols>
    <col min="1" max="1" width="29.28515625" customWidth="1"/>
    <col min="2" max="2" width="10.28515625" customWidth="1"/>
    <col min="3" max="3" width="7.85546875" customWidth="1"/>
    <col min="4" max="4" width="14.28515625" customWidth="1"/>
    <col min="5" max="5" width="56.5703125" customWidth="1"/>
  </cols>
  <sheetData>
    <row r="1" spans="1:6">
      <c r="A1" s="2" t="s">
        <v>361</v>
      </c>
      <c r="B1" s="2"/>
      <c r="C1" s="2"/>
      <c r="D1" s="27"/>
      <c r="E1" s="1"/>
      <c r="F1" s="1"/>
    </row>
    <row r="2" spans="1:6">
      <c r="A2" s="2" t="s">
        <v>1</v>
      </c>
      <c r="B2" s="2"/>
      <c r="C2" s="2"/>
      <c r="D2" s="27"/>
      <c r="E2" s="1"/>
      <c r="F2" s="1"/>
    </row>
    <row r="3" spans="1:6">
      <c r="A3" s="1"/>
      <c r="B3" s="1"/>
      <c r="C3" s="1"/>
      <c r="D3" s="28"/>
      <c r="E3" s="1"/>
      <c r="F3" s="1"/>
    </row>
    <row r="4" spans="1:6">
      <c r="A4" s="2" t="s">
        <v>2</v>
      </c>
      <c r="B4" s="2"/>
      <c r="C4" s="2"/>
      <c r="D4" s="27"/>
      <c r="E4" s="2"/>
      <c r="F4" s="1"/>
    </row>
    <row r="5" spans="1:6">
      <c r="A5" s="2" t="s">
        <v>3</v>
      </c>
      <c r="B5" s="2"/>
      <c r="C5" s="2"/>
      <c r="D5" s="27"/>
      <c r="E5" s="2"/>
      <c r="F5" s="1"/>
    </row>
    <row r="6" spans="1:6">
      <c r="A6" s="2"/>
      <c r="B6" s="2"/>
      <c r="C6" s="2"/>
      <c r="D6" s="27"/>
      <c r="E6" s="2"/>
      <c r="F6" s="1"/>
    </row>
    <row r="7" spans="1:6">
      <c r="A7" s="2"/>
      <c r="B7" s="2"/>
      <c r="C7" s="2"/>
      <c r="D7" s="27"/>
      <c r="E7" s="2"/>
      <c r="F7" s="1"/>
    </row>
    <row r="8" spans="1:6">
      <c r="A8" s="2" t="s">
        <v>392</v>
      </c>
      <c r="B8" s="2"/>
      <c r="C8" s="2"/>
      <c r="D8" s="27"/>
      <c r="E8" s="2"/>
      <c r="F8" s="1"/>
    </row>
    <row r="9" spans="1:6">
      <c r="A9" s="1"/>
      <c r="B9" s="1"/>
      <c r="C9" s="1"/>
      <c r="D9" s="28"/>
      <c r="E9" s="1"/>
      <c r="F9" s="1"/>
    </row>
    <row r="10" spans="1:6">
      <c r="A10" s="3" t="s">
        <v>4</v>
      </c>
      <c r="B10" s="4" t="s">
        <v>5</v>
      </c>
      <c r="C10" s="4" t="s">
        <v>6</v>
      </c>
      <c r="D10" s="29" t="s">
        <v>7</v>
      </c>
      <c r="E10" s="4" t="s">
        <v>8</v>
      </c>
      <c r="F10" s="1"/>
    </row>
    <row r="11" spans="1:6">
      <c r="A11" s="5" t="s">
        <v>9</v>
      </c>
      <c r="B11" s="9" t="s">
        <v>391</v>
      </c>
      <c r="C11" s="53" t="s">
        <v>82</v>
      </c>
      <c r="D11" s="33">
        <v>53308</v>
      </c>
      <c r="E11" s="62" t="s">
        <v>401</v>
      </c>
      <c r="F11" s="1"/>
    </row>
    <row r="12" spans="1:6" s="1" customFormat="1">
      <c r="A12" s="5"/>
      <c r="B12" s="9"/>
      <c r="C12" s="53" t="s">
        <v>82</v>
      </c>
      <c r="D12" s="33">
        <v>208499</v>
      </c>
      <c r="E12" s="62" t="s">
        <v>402</v>
      </c>
    </row>
    <row r="13" spans="1:6" s="1" customFormat="1">
      <c r="A13" s="5"/>
      <c r="B13" s="9"/>
      <c r="C13" s="53" t="s">
        <v>82</v>
      </c>
      <c r="D13" s="33">
        <v>79836</v>
      </c>
      <c r="E13" s="62" t="s">
        <v>471</v>
      </c>
    </row>
    <row r="14" spans="1:6" s="1" customFormat="1">
      <c r="A14" s="5"/>
      <c r="B14" s="9"/>
      <c r="C14" s="53" t="s">
        <v>118</v>
      </c>
      <c r="D14" s="33">
        <v>60</v>
      </c>
      <c r="E14" s="62" t="s">
        <v>472</v>
      </c>
    </row>
    <row r="15" spans="1:6" s="1" customFormat="1">
      <c r="A15" s="5"/>
      <c r="B15" s="9"/>
      <c r="C15" s="53" t="s">
        <v>118</v>
      </c>
      <c r="D15" s="33">
        <v>80</v>
      </c>
      <c r="E15" s="62" t="s">
        <v>411</v>
      </c>
    </row>
    <row r="16" spans="1:6" s="1" customFormat="1">
      <c r="A16" s="5"/>
      <c r="B16" s="9"/>
      <c r="C16" s="53" t="s">
        <v>118</v>
      </c>
      <c r="D16" s="33">
        <v>510</v>
      </c>
      <c r="E16" s="62" t="s">
        <v>411</v>
      </c>
    </row>
    <row r="17" spans="1:6" s="1" customFormat="1">
      <c r="A17" s="5"/>
      <c r="B17" s="9"/>
      <c r="C17" s="53" t="s">
        <v>118</v>
      </c>
      <c r="D17" s="33">
        <v>90</v>
      </c>
      <c r="E17" s="62" t="s">
        <v>411</v>
      </c>
    </row>
    <row r="18" spans="1:6" s="1" customFormat="1">
      <c r="A18" s="5"/>
      <c r="B18" s="9"/>
      <c r="C18" s="53" t="s">
        <v>118</v>
      </c>
      <c r="D18" s="33">
        <v>687</v>
      </c>
      <c r="E18" s="62" t="s">
        <v>411</v>
      </c>
    </row>
    <row r="19" spans="1:6" s="1" customFormat="1">
      <c r="A19" s="5"/>
      <c r="B19" s="9"/>
      <c r="C19" s="53" t="s">
        <v>118</v>
      </c>
      <c r="D19" s="33">
        <v>60</v>
      </c>
      <c r="E19" s="62" t="s">
        <v>411</v>
      </c>
    </row>
    <row r="20" spans="1:6">
      <c r="A20" s="5"/>
      <c r="B20" s="9"/>
      <c r="C20" s="53" t="s">
        <v>118</v>
      </c>
      <c r="D20" s="33">
        <v>95</v>
      </c>
      <c r="E20" s="62" t="s">
        <v>411</v>
      </c>
      <c r="F20" s="1"/>
    </row>
    <row r="21" spans="1:6">
      <c r="A21" s="5"/>
      <c r="B21" s="9"/>
      <c r="C21" s="53" t="s">
        <v>118</v>
      </c>
      <c r="D21" s="33">
        <v>35</v>
      </c>
      <c r="E21" s="62" t="s">
        <v>411</v>
      </c>
      <c r="F21" s="1"/>
    </row>
    <row r="22" spans="1:6">
      <c r="A22" s="5"/>
      <c r="B22" s="9"/>
      <c r="C22" s="53" t="s">
        <v>118</v>
      </c>
      <c r="D22" s="33">
        <v>778</v>
      </c>
      <c r="E22" s="62" t="s">
        <v>412</v>
      </c>
      <c r="F22" s="1"/>
    </row>
    <row r="23" spans="1:6" s="1" customFormat="1">
      <c r="A23" s="5"/>
      <c r="B23" s="9"/>
      <c r="C23" s="53" t="s">
        <v>118</v>
      </c>
      <c r="D23" s="33">
        <v>980</v>
      </c>
      <c r="E23" s="62" t="s">
        <v>411</v>
      </c>
    </row>
    <row r="24" spans="1:6" s="1" customFormat="1">
      <c r="A24" s="5"/>
      <c r="B24" s="9"/>
      <c r="C24" s="53" t="s">
        <v>118</v>
      </c>
      <c r="D24" s="33">
        <v>190</v>
      </c>
      <c r="E24" s="62" t="s">
        <v>411</v>
      </c>
    </row>
    <row r="25" spans="1:6" s="1" customFormat="1">
      <c r="A25" s="5"/>
      <c r="B25" s="9"/>
      <c r="C25" s="53" t="s">
        <v>118</v>
      </c>
      <c r="D25" s="33">
        <v>950</v>
      </c>
      <c r="E25" s="62" t="s">
        <v>411</v>
      </c>
    </row>
    <row r="26" spans="1:6" s="1" customFormat="1">
      <c r="A26" s="5"/>
      <c r="B26" s="9"/>
      <c r="C26" s="53" t="s">
        <v>118</v>
      </c>
      <c r="D26" s="33">
        <v>1500</v>
      </c>
      <c r="E26" s="62" t="s">
        <v>411</v>
      </c>
    </row>
    <row r="27" spans="1:6" s="1" customFormat="1">
      <c r="A27" s="5"/>
      <c r="B27" s="9"/>
      <c r="C27" s="53" t="s">
        <v>103</v>
      </c>
      <c r="D27" s="33">
        <v>976</v>
      </c>
      <c r="E27" s="62" t="s">
        <v>473</v>
      </c>
    </row>
    <row r="28" spans="1:6" s="1" customFormat="1">
      <c r="A28" s="5"/>
      <c r="B28" s="9"/>
      <c r="C28" s="53" t="s">
        <v>217</v>
      </c>
      <c r="D28" s="33">
        <v>1890</v>
      </c>
      <c r="E28" s="62" t="s">
        <v>474</v>
      </c>
    </row>
    <row r="29" spans="1:6">
      <c r="A29" s="5"/>
      <c r="B29" s="9"/>
      <c r="C29" s="61" t="s">
        <v>82</v>
      </c>
      <c r="D29" s="33">
        <v>90395</v>
      </c>
      <c r="E29" s="62" t="s">
        <v>420</v>
      </c>
      <c r="F29" s="1"/>
    </row>
    <row r="30" spans="1:6">
      <c r="A30" s="5"/>
      <c r="B30" s="9"/>
      <c r="C30" s="61" t="s">
        <v>82</v>
      </c>
      <c r="D30" s="33">
        <f>207551-78763</f>
        <v>128788</v>
      </c>
      <c r="E30" s="62" t="s">
        <v>420</v>
      </c>
      <c r="F30" s="1"/>
    </row>
    <row r="31" spans="1:6">
      <c r="A31" s="5"/>
      <c r="B31" s="9"/>
      <c r="C31" s="61" t="s">
        <v>82</v>
      </c>
      <c r="D31" s="33">
        <f>42040-1500</f>
        <v>40540</v>
      </c>
      <c r="E31" s="62" t="s">
        <v>420</v>
      </c>
      <c r="F31" s="1"/>
    </row>
    <row r="32" spans="1:6">
      <c r="A32" s="5"/>
      <c r="B32" s="9"/>
      <c r="C32" s="61" t="s">
        <v>82</v>
      </c>
      <c r="D32" s="33">
        <f>132884-13394</f>
        <v>119490</v>
      </c>
      <c r="E32" s="62" t="s">
        <v>420</v>
      </c>
      <c r="F32" s="1"/>
    </row>
    <row r="33" spans="1:6">
      <c r="A33" s="5"/>
      <c r="B33" s="9"/>
      <c r="C33" s="61" t="s">
        <v>82</v>
      </c>
      <c r="D33" s="33">
        <v>12886</v>
      </c>
      <c r="E33" s="62" t="s">
        <v>420</v>
      </c>
      <c r="F33" s="1"/>
    </row>
    <row r="34" spans="1:6" s="1" customFormat="1">
      <c r="A34" s="5"/>
      <c r="B34" s="9"/>
      <c r="C34" s="61" t="s">
        <v>82</v>
      </c>
      <c r="D34" s="33">
        <v>867</v>
      </c>
      <c r="E34" s="62" t="s">
        <v>477</v>
      </c>
    </row>
    <row r="35" spans="1:6" s="1" customFormat="1">
      <c r="A35" s="5"/>
      <c r="B35" s="9"/>
      <c r="C35" s="61" t="s">
        <v>103</v>
      </c>
      <c r="D35" s="33">
        <v>1500</v>
      </c>
      <c r="E35" s="62" t="s">
        <v>478</v>
      </c>
    </row>
    <row r="36" spans="1:6" s="1" customFormat="1">
      <c r="A36" s="5"/>
      <c r="B36" s="9"/>
      <c r="C36" s="61" t="s">
        <v>117</v>
      </c>
      <c r="D36" s="33">
        <v>2500</v>
      </c>
      <c r="E36" s="62" t="s">
        <v>476</v>
      </c>
    </row>
    <row r="37" spans="1:6">
      <c r="A37" s="3" t="s">
        <v>15</v>
      </c>
      <c r="B37" s="3"/>
      <c r="C37" s="10"/>
      <c r="D37" s="11">
        <f>SUM(D11:D36)</f>
        <v>747490</v>
      </c>
      <c r="E37" s="12"/>
      <c r="F37" s="1"/>
    </row>
    <row r="38" spans="1:6">
      <c r="A38" s="13" t="s">
        <v>16</v>
      </c>
      <c r="B38" s="13"/>
      <c r="C38" s="6" t="s">
        <v>82</v>
      </c>
      <c r="D38" s="7">
        <v>42797</v>
      </c>
      <c r="E38" s="13" t="s">
        <v>421</v>
      </c>
      <c r="F38" s="1"/>
    </row>
    <row r="39" spans="1:6">
      <c r="A39" s="3" t="s">
        <v>18</v>
      </c>
      <c r="B39" s="3"/>
      <c r="C39" s="10"/>
      <c r="D39" s="11">
        <f>D38</f>
        <v>42797</v>
      </c>
      <c r="E39" s="3"/>
      <c r="F39" s="1"/>
    </row>
    <row r="40" spans="1:6">
      <c r="A40" s="13" t="s">
        <v>19</v>
      </c>
      <c r="B40" s="13"/>
      <c r="C40" s="17" t="s">
        <v>102</v>
      </c>
      <c r="D40" s="7">
        <v>1093</v>
      </c>
      <c r="E40" s="35" t="s">
        <v>417</v>
      </c>
      <c r="F40" s="1"/>
    </row>
    <row r="41" spans="1:6" s="1" customFormat="1">
      <c r="A41" s="13"/>
      <c r="B41" s="13"/>
      <c r="C41" s="17" t="s">
        <v>102</v>
      </c>
      <c r="D41" s="7">
        <v>4216</v>
      </c>
      <c r="E41" s="35" t="s">
        <v>405</v>
      </c>
    </row>
    <row r="42" spans="1:6" s="1" customFormat="1">
      <c r="A42" s="13"/>
      <c r="B42" s="13"/>
      <c r="C42" s="17" t="s">
        <v>102</v>
      </c>
      <c r="D42" s="7">
        <v>1689</v>
      </c>
      <c r="E42" s="35" t="s">
        <v>404</v>
      </c>
    </row>
    <row r="43" spans="1:6" s="1" customFormat="1">
      <c r="A43" s="13"/>
      <c r="B43" s="13"/>
      <c r="C43" s="17" t="s">
        <v>102</v>
      </c>
      <c r="D43" s="7">
        <v>9866</v>
      </c>
      <c r="E43" s="35" t="s">
        <v>475</v>
      </c>
    </row>
    <row r="44" spans="1:6">
      <c r="A44" s="3" t="s">
        <v>21</v>
      </c>
      <c r="B44" s="3"/>
      <c r="C44" s="10"/>
      <c r="D44" s="11">
        <f>SUM(D40:D43)</f>
        <v>16864</v>
      </c>
      <c r="E44" s="14"/>
      <c r="F44" s="1"/>
    </row>
    <row r="45" spans="1:6">
      <c r="A45" s="13" t="s">
        <v>22</v>
      </c>
      <c r="B45" s="13"/>
      <c r="C45" s="17" t="s">
        <v>363</v>
      </c>
      <c r="D45" s="7">
        <v>250</v>
      </c>
      <c r="E45" s="13" t="s">
        <v>469</v>
      </c>
      <c r="F45" s="1"/>
    </row>
    <row r="46" spans="1:6">
      <c r="A46" s="3" t="s">
        <v>24</v>
      </c>
      <c r="B46" s="3"/>
      <c r="C46" s="10"/>
      <c r="D46" s="11">
        <f>SUM(D45:D45)</f>
        <v>250</v>
      </c>
      <c r="E46" s="14"/>
      <c r="F46" s="1"/>
    </row>
    <row r="47" spans="1:6">
      <c r="A47" s="13" t="s">
        <v>25</v>
      </c>
      <c r="B47" s="13"/>
      <c r="C47" s="17" t="s">
        <v>82</v>
      </c>
      <c r="D47" s="7">
        <v>35120</v>
      </c>
      <c r="E47" s="13" t="s">
        <v>227</v>
      </c>
      <c r="F47" s="1"/>
    </row>
    <row r="48" spans="1:6">
      <c r="A48" s="3" t="s">
        <v>27</v>
      </c>
      <c r="B48" s="3"/>
      <c r="C48" s="10"/>
      <c r="D48" s="11">
        <f>D47</f>
        <v>35120</v>
      </c>
      <c r="E48" s="3"/>
      <c r="F48" s="1"/>
    </row>
    <row r="49" spans="1:6">
      <c r="A49" s="13" t="s">
        <v>28</v>
      </c>
      <c r="B49" s="13"/>
      <c r="C49" s="6"/>
      <c r="D49" s="15">
        <v>18906</v>
      </c>
      <c r="E49" s="62" t="s">
        <v>415</v>
      </c>
      <c r="F49" s="1"/>
    </row>
    <row r="50" spans="1:6">
      <c r="A50" s="5"/>
      <c r="B50" s="9"/>
      <c r="C50" s="6"/>
      <c r="D50" s="7">
        <v>13394</v>
      </c>
      <c r="E50" s="62" t="s">
        <v>423</v>
      </c>
      <c r="F50" s="1"/>
    </row>
    <row r="51" spans="1:6">
      <c r="A51" s="3" t="s">
        <v>30</v>
      </c>
      <c r="B51" s="3"/>
      <c r="C51" s="10"/>
      <c r="D51" s="11">
        <f>D49+D50</f>
        <v>32300</v>
      </c>
      <c r="E51" s="14"/>
      <c r="F51" s="1"/>
    </row>
    <row r="52" spans="1:6">
      <c r="A52" s="14" t="s">
        <v>130</v>
      </c>
      <c r="B52" s="14"/>
      <c r="C52" s="14"/>
      <c r="D52" s="30">
        <v>846</v>
      </c>
      <c r="E52" s="14"/>
      <c r="F52" s="1"/>
    </row>
    <row r="53" spans="1:6">
      <c r="A53" s="14" t="s">
        <v>131</v>
      </c>
      <c r="B53" s="14"/>
      <c r="C53" s="14"/>
      <c r="D53" s="31">
        <f>D52</f>
        <v>846</v>
      </c>
      <c r="E53" s="14"/>
      <c r="F53" s="1"/>
    </row>
    <row r="54" spans="1:6">
      <c r="A54" s="1"/>
      <c r="B54" s="1"/>
      <c r="C54" s="1"/>
      <c r="D54" s="28">
        <f>D37+D39+D44+D46+D48+D51+D53</f>
        <v>875667</v>
      </c>
      <c r="E54" s="1"/>
      <c r="F54" s="1"/>
    </row>
    <row r="55" spans="1:6">
      <c r="A55" s="1"/>
      <c r="B55" s="1"/>
      <c r="C55" s="1"/>
      <c r="D55" s="28"/>
      <c r="E55" s="1"/>
      <c r="F55" s="1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142"/>
  <sheetViews>
    <sheetView workbookViewId="0">
      <selection activeCell="E139" sqref="E139"/>
    </sheetView>
  </sheetViews>
  <sheetFormatPr defaultRowHeight="15"/>
  <cols>
    <col min="1" max="1" width="25.42578125" style="1" customWidth="1"/>
    <col min="2" max="3" width="9.140625" style="1"/>
    <col min="4" max="4" width="13.42578125" style="1" customWidth="1"/>
    <col min="5" max="5" width="95.7109375" style="1" bestFit="1" customWidth="1"/>
    <col min="6" max="16384" width="9.140625" style="1"/>
  </cols>
  <sheetData>
    <row r="1" spans="1:5">
      <c r="A1" s="2" t="s">
        <v>362</v>
      </c>
      <c r="B1" s="2"/>
      <c r="C1" s="2"/>
      <c r="D1" s="2"/>
    </row>
    <row r="2" spans="1:5">
      <c r="A2" s="2" t="s">
        <v>1</v>
      </c>
      <c r="B2" s="2"/>
      <c r="C2" s="2"/>
      <c r="D2" s="2"/>
    </row>
    <row r="3" spans="1:5">
      <c r="A3" s="2"/>
      <c r="B3" s="2"/>
      <c r="C3" s="2"/>
      <c r="D3" s="2"/>
    </row>
    <row r="4" spans="1:5">
      <c r="A4" s="2" t="s">
        <v>2</v>
      </c>
      <c r="B4" s="2"/>
      <c r="C4" s="2"/>
      <c r="D4" s="2"/>
    </row>
    <row r="5" spans="1:5">
      <c r="A5" s="2" t="s">
        <v>33</v>
      </c>
      <c r="B5" s="2"/>
      <c r="C5" s="2"/>
      <c r="D5" s="2"/>
    </row>
    <row r="6" spans="1:5">
      <c r="A6" s="2"/>
      <c r="B6" s="2"/>
      <c r="C6" s="2"/>
      <c r="D6" s="2"/>
    </row>
    <row r="7" spans="1:5">
      <c r="A7" s="2"/>
      <c r="B7" s="2"/>
      <c r="C7" s="2"/>
      <c r="D7" s="2"/>
    </row>
    <row r="8" spans="1:5">
      <c r="A8" s="2" t="s">
        <v>31</v>
      </c>
      <c r="B8" s="2"/>
      <c r="C8" s="2"/>
      <c r="D8" s="54" t="s">
        <v>481</v>
      </c>
      <c r="E8" s="60">
        <v>2021</v>
      </c>
    </row>
    <row r="10" spans="1:5">
      <c r="A10" s="3" t="s">
        <v>4</v>
      </c>
      <c r="B10" s="4" t="s">
        <v>5</v>
      </c>
      <c r="C10" s="4" t="s">
        <v>6</v>
      </c>
      <c r="D10" s="4" t="s">
        <v>7</v>
      </c>
      <c r="E10" s="3" t="s">
        <v>8</v>
      </c>
    </row>
    <row r="11" spans="1:5">
      <c r="A11" s="5" t="s">
        <v>34</v>
      </c>
      <c r="B11" s="4"/>
      <c r="C11" s="17" t="s">
        <v>141</v>
      </c>
      <c r="D11" s="18">
        <v>72.94</v>
      </c>
      <c r="E11" s="13" t="s">
        <v>502</v>
      </c>
    </row>
    <row r="12" spans="1:5">
      <c r="A12" s="19" t="s">
        <v>35</v>
      </c>
      <c r="B12" s="4"/>
      <c r="C12" s="4"/>
      <c r="D12" s="11">
        <f>SUM(D11:D11)</f>
        <v>72.94</v>
      </c>
      <c r="E12" s="3"/>
    </row>
    <row r="13" spans="1:5">
      <c r="A13" s="68">
        <v>37276</v>
      </c>
      <c r="B13" s="9"/>
      <c r="C13" s="9">
        <v>11</v>
      </c>
      <c r="D13" s="7">
        <v>41.59</v>
      </c>
      <c r="E13" s="13" t="s">
        <v>250</v>
      </c>
    </row>
    <row r="14" spans="1:5">
      <c r="A14" s="19" t="s">
        <v>169</v>
      </c>
      <c r="B14" s="9"/>
      <c r="C14" s="9"/>
      <c r="D14" s="11">
        <f>D13</f>
        <v>41.59</v>
      </c>
      <c r="E14" s="13"/>
    </row>
    <row r="15" spans="1:5">
      <c r="A15" s="5" t="s">
        <v>36</v>
      </c>
      <c r="B15" s="9"/>
      <c r="C15" s="17" t="s">
        <v>217</v>
      </c>
      <c r="D15" s="7">
        <f>16342.96+22041.5</f>
        <v>38384.46</v>
      </c>
      <c r="E15" s="13" t="s">
        <v>460</v>
      </c>
    </row>
    <row r="16" spans="1:5">
      <c r="A16" s="5"/>
      <c r="B16" s="9"/>
      <c r="C16" s="17" t="s">
        <v>186</v>
      </c>
      <c r="D16" s="7">
        <v>1570.79</v>
      </c>
      <c r="E16" s="13" t="s">
        <v>465</v>
      </c>
    </row>
    <row r="17" spans="1:5">
      <c r="A17" s="19" t="s">
        <v>37</v>
      </c>
      <c r="B17" s="4"/>
      <c r="C17" s="20"/>
      <c r="D17" s="11">
        <f>SUM(D15:D16)</f>
        <v>39955.25</v>
      </c>
      <c r="E17" s="3"/>
    </row>
    <row r="18" spans="1:5">
      <c r="A18" s="5" t="s">
        <v>38</v>
      </c>
      <c r="B18" s="9"/>
      <c r="C18" s="17" t="s">
        <v>217</v>
      </c>
      <c r="D18" s="7">
        <v>1133.25</v>
      </c>
      <c r="E18" s="13" t="s">
        <v>463</v>
      </c>
    </row>
    <row r="19" spans="1:5">
      <c r="A19" s="19" t="s">
        <v>39</v>
      </c>
      <c r="B19" s="4"/>
      <c r="C19" s="20"/>
      <c r="D19" s="11">
        <f>SUM(D18:D18)</f>
        <v>1133.25</v>
      </c>
      <c r="E19" s="3"/>
    </row>
    <row r="20" spans="1:5">
      <c r="A20" s="5" t="s">
        <v>40</v>
      </c>
      <c r="B20" s="13"/>
      <c r="C20" s="17" t="s">
        <v>327</v>
      </c>
      <c r="D20" s="7">
        <v>8733.17</v>
      </c>
      <c r="E20" s="13" t="s">
        <v>487</v>
      </c>
    </row>
    <row r="21" spans="1:5">
      <c r="A21" s="5"/>
      <c r="B21" s="13"/>
      <c r="C21" s="17" t="s">
        <v>179</v>
      </c>
      <c r="D21" s="7">
        <v>513.54</v>
      </c>
      <c r="E21" s="13" t="s">
        <v>501</v>
      </c>
    </row>
    <row r="22" spans="1:5">
      <c r="A22" s="19" t="s">
        <v>41</v>
      </c>
      <c r="B22" s="3"/>
      <c r="C22" s="21"/>
      <c r="D22" s="11">
        <f>D20+D21</f>
        <v>9246.7099999999991</v>
      </c>
      <c r="E22" s="3"/>
    </row>
    <row r="23" spans="1:5">
      <c r="A23" s="5" t="s">
        <v>42</v>
      </c>
      <c r="B23" s="13"/>
      <c r="C23" s="17" t="s">
        <v>79</v>
      </c>
      <c r="D23" s="7">
        <v>475.17</v>
      </c>
      <c r="E23" s="13" t="s">
        <v>466</v>
      </c>
    </row>
    <row r="24" spans="1:5">
      <c r="A24" s="19" t="s">
        <v>43</v>
      </c>
      <c r="B24" s="3"/>
      <c r="C24" s="21"/>
      <c r="D24" s="11">
        <f>SUM(D23)</f>
        <v>475.17</v>
      </c>
      <c r="E24" s="3"/>
    </row>
    <row r="25" spans="1:5">
      <c r="A25" s="68" t="s">
        <v>504</v>
      </c>
      <c r="B25" s="13"/>
      <c r="C25" s="69"/>
      <c r="D25" s="7">
        <v>238</v>
      </c>
      <c r="E25" s="13"/>
    </row>
    <row r="26" spans="1:5">
      <c r="A26" s="19" t="s">
        <v>503</v>
      </c>
      <c r="B26" s="3"/>
      <c r="C26" s="21"/>
      <c r="D26" s="11">
        <f>D25</f>
        <v>238</v>
      </c>
      <c r="E26" s="3"/>
    </row>
    <row r="27" spans="1:5">
      <c r="A27" s="5" t="s">
        <v>44</v>
      </c>
      <c r="B27" s="13"/>
      <c r="C27" s="17" t="s">
        <v>177</v>
      </c>
      <c r="D27" s="22">
        <v>7.1</v>
      </c>
      <c r="E27" s="13" t="s">
        <v>250</v>
      </c>
    </row>
    <row r="28" spans="1:5">
      <c r="A28" s="5"/>
      <c r="B28" s="13"/>
      <c r="C28" s="17" t="s">
        <v>177</v>
      </c>
      <c r="D28" s="22">
        <v>17.95</v>
      </c>
      <c r="E28" s="13" t="s">
        <v>250</v>
      </c>
    </row>
    <row r="29" spans="1:5">
      <c r="A29" s="5"/>
      <c r="B29" s="13"/>
      <c r="C29" s="17" t="s">
        <v>327</v>
      </c>
      <c r="D29" s="22">
        <v>2556.27</v>
      </c>
      <c r="E29" s="13" t="s">
        <v>489</v>
      </c>
    </row>
    <row r="30" spans="1:5">
      <c r="A30" s="5"/>
      <c r="B30" s="13"/>
      <c r="C30" s="17" t="s">
        <v>327</v>
      </c>
      <c r="D30" s="22">
        <v>20</v>
      </c>
      <c r="E30" s="13" t="s">
        <v>250</v>
      </c>
    </row>
    <row r="31" spans="1:5">
      <c r="A31" s="5"/>
      <c r="B31" s="13"/>
      <c r="C31" s="17" t="s">
        <v>79</v>
      </c>
      <c r="D31" s="22">
        <v>25</v>
      </c>
      <c r="E31" s="13" t="s">
        <v>449</v>
      </c>
    </row>
    <row r="32" spans="1:5">
      <c r="A32" s="5"/>
      <c r="B32" s="13"/>
      <c r="C32" s="17" t="s">
        <v>86</v>
      </c>
      <c r="D32" s="22">
        <v>20.83</v>
      </c>
      <c r="E32" s="13" t="s">
        <v>449</v>
      </c>
    </row>
    <row r="33" spans="1:5">
      <c r="A33" s="5"/>
      <c r="B33" s="13"/>
      <c r="C33" s="17" t="s">
        <v>100</v>
      </c>
      <c r="D33" s="22">
        <v>20.83</v>
      </c>
      <c r="E33" s="13" t="s">
        <v>449</v>
      </c>
    </row>
    <row r="34" spans="1:5">
      <c r="A34" s="5"/>
      <c r="B34" s="13"/>
      <c r="C34" s="17" t="s">
        <v>179</v>
      </c>
      <c r="D34" s="22">
        <v>62.49</v>
      </c>
      <c r="E34" s="13" t="s">
        <v>449</v>
      </c>
    </row>
    <row r="35" spans="1:5">
      <c r="A35" s="5"/>
      <c r="B35" s="13"/>
      <c r="C35" s="17" t="s">
        <v>179</v>
      </c>
      <c r="D35" s="67">
        <v>8.1999999999999993</v>
      </c>
      <c r="E35" s="13" t="s">
        <v>449</v>
      </c>
    </row>
    <row r="36" spans="1:5">
      <c r="A36" s="5"/>
      <c r="B36" s="13"/>
      <c r="C36" s="17" t="s">
        <v>217</v>
      </c>
      <c r="D36" s="67">
        <v>4802.25</v>
      </c>
      <c r="E36" s="13" t="s">
        <v>499</v>
      </c>
    </row>
    <row r="37" spans="1:5">
      <c r="A37" s="5"/>
      <c r="B37" s="13"/>
      <c r="C37" s="17" t="s">
        <v>217</v>
      </c>
      <c r="D37" s="67">
        <v>3962.06</v>
      </c>
      <c r="E37" s="13" t="s">
        <v>500</v>
      </c>
    </row>
    <row r="38" spans="1:5">
      <c r="A38" s="5"/>
      <c r="B38" s="13"/>
      <c r="C38" s="17" t="s">
        <v>141</v>
      </c>
      <c r="D38" s="67">
        <v>19.989999999999998</v>
      </c>
      <c r="E38" s="13" t="s">
        <v>449</v>
      </c>
    </row>
    <row r="39" spans="1:5">
      <c r="A39" s="3" t="s">
        <v>45</v>
      </c>
      <c r="B39" s="3"/>
      <c r="C39" s="10"/>
      <c r="D39" s="11">
        <f>SUM(D27:D38)</f>
        <v>11522.97</v>
      </c>
      <c r="E39" s="13"/>
    </row>
    <row r="40" spans="1:5">
      <c r="A40" s="13" t="s">
        <v>46</v>
      </c>
      <c r="B40" s="13"/>
      <c r="C40" s="17" t="s">
        <v>327</v>
      </c>
      <c r="D40" s="7">
        <v>222.69</v>
      </c>
      <c r="E40" s="13" t="s">
        <v>488</v>
      </c>
    </row>
    <row r="41" spans="1:5">
      <c r="A41" s="13"/>
      <c r="B41" s="13"/>
      <c r="C41" s="17" t="s">
        <v>186</v>
      </c>
      <c r="D41" s="7">
        <v>1035.8</v>
      </c>
      <c r="E41" s="13" t="s">
        <v>488</v>
      </c>
    </row>
    <row r="42" spans="1:5">
      <c r="A42" s="13"/>
      <c r="B42" s="13"/>
      <c r="C42" s="17" t="s">
        <v>186</v>
      </c>
      <c r="D42" s="7">
        <v>7173.37</v>
      </c>
      <c r="E42" s="13" t="s">
        <v>493</v>
      </c>
    </row>
    <row r="43" spans="1:5">
      <c r="A43" s="13"/>
      <c r="B43" s="13"/>
      <c r="C43" s="17" t="s">
        <v>186</v>
      </c>
      <c r="D43" s="7">
        <v>120</v>
      </c>
      <c r="E43" s="13" t="s">
        <v>450</v>
      </c>
    </row>
    <row r="44" spans="1:5">
      <c r="A44" s="13"/>
      <c r="B44" s="13"/>
      <c r="C44" s="17" t="s">
        <v>136</v>
      </c>
      <c r="D44" s="7">
        <v>80</v>
      </c>
      <c r="E44" s="13" t="s">
        <v>450</v>
      </c>
    </row>
    <row r="45" spans="1:5">
      <c r="A45" s="13"/>
      <c r="B45" s="13"/>
      <c r="C45" s="17" t="s">
        <v>217</v>
      </c>
      <c r="D45" s="7">
        <v>1104.07</v>
      </c>
      <c r="E45" s="13" t="s">
        <v>495</v>
      </c>
    </row>
    <row r="46" spans="1:5">
      <c r="A46" s="13"/>
      <c r="B46" s="13"/>
      <c r="C46" s="17" t="s">
        <v>419</v>
      </c>
      <c r="D46" s="7">
        <v>70.260000000000005</v>
      </c>
      <c r="E46" s="13" t="s">
        <v>450</v>
      </c>
    </row>
    <row r="47" spans="1:5">
      <c r="A47" s="13"/>
      <c r="B47" s="13"/>
      <c r="C47" s="17" t="s">
        <v>136</v>
      </c>
      <c r="D47" s="7">
        <v>679.76</v>
      </c>
      <c r="E47" s="13" t="s">
        <v>250</v>
      </c>
    </row>
    <row r="48" spans="1:5">
      <c r="A48" s="3" t="s">
        <v>47</v>
      </c>
      <c r="B48" s="3"/>
      <c r="C48" s="10"/>
      <c r="D48" s="11">
        <f>SUM(D40:D47)</f>
        <v>10485.95</v>
      </c>
      <c r="E48" s="3"/>
    </row>
    <row r="49" spans="1:5">
      <c r="A49" s="13" t="s">
        <v>48</v>
      </c>
      <c r="B49" s="3"/>
      <c r="C49" s="17" t="s">
        <v>148</v>
      </c>
      <c r="D49" s="7">
        <f>8.62+45.61+150.01+23.35+335.03</f>
        <v>562.61999999999989</v>
      </c>
      <c r="E49" s="13" t="s">
        <v>483</v>
      </c>
    </row>
    <row r="50" spans="1:5">
      <c r="A50" s="13"/>
      <c r="B50" s="3"/>
      <c r="C50" s="17" t="s">
        <v>148</v>
      </c>
      <c r="D50" s="7">
        <v>18.75</v>
      </c>
      <c r="E50" s="13" t="s">
        <v>484</v>
      </c>
    </row>
    <row r="51" spans="1:5">
      <c r="A51" s="13"/>
      <c r="B51" s="3"/>
      <c r="C51" s="17" t="s">
        <v>148</v>
      </c>
      <c r="D51" s="7">
        <f>177.67+15.63+6.87</f>
        <v>200.17</v>
      </c>
      <c r="E51" s="13" t="s">
        <v>485</v>
      </c>
    </row>
    <row r="52" spans="1:5">
      <c r="A52" s="13"/>
      <c r="B52" s="3"/>
      <c r="C52" s="17" t="s">
        <v>148</v>
      </c>
      <c r="D52" s="7">
        <f>93.11</f>
        <v>93.11</v>
      </c>
      <c r="E52" s="13" t="s">
        <v>223</v>
      </c>
    </row>
    <row r="53" spans="1:5">
      <c r="A53" s="13"/>
      <c r="B53" s="3"/>
      <c r="C53" s="17" t="s">
        <v>148</v>
      </c>
      <c r="D53" s="7">
        <v>859.07</v>
      </c>
      <c r="E53" s="13" t="s">
        <v>505</v>
      </c>
    </row>
    <row r="54" spans="1:5">
      <c r="A54" s="13"/>
      <c r="B54" s="3"/>
      <c r="C54" s="17" t="s">
        <v>177</v>
      </c>
      <c r="D54" s="7">
        <v>170</v>
      </c>
      <c r="E54" s="13" t="s">
        <v>250</v>
      </c>
    </row>
    <row r="55" spans="1:5">
      <c r="A55" s="14"/>
      <c r="B55" s="13"/>
      <c r="C55" s="17" t="s">
        <v>327</v>
      </c>
      <c r="D55" s="7">
        <v>410.11</v>
      </c>
      <c r="E55" s="13" t="s">
        <v>491</v>
      </c>
    </row>
    <row r="56" spans="1:5">
      <c r="A56" s="13"/>
      <c r="B56" s="13"/>
      <c r="C56" s="17" t="s">
        <v>327</v>
      </c>
      <c r="D56" s="7">
        <f>8+273+3+7+206+3</f>
        <v>500</v>
      </c>
      <c r="E56" s="13" t="s">
        <v>492</v>
      </c>
    </row>
    <row r="57" spans="1:5">
      <c r="A57" s="13"/>
      <c r="B57" s="13"/>
      <c r="C57" s="17" t="s">
        <v>327</v>
      </c>
      <c r="D57" s="7">
        <v>17.559999999999999</v>
      </c>
      <c r="E57" s="13" t="s">
        <v>484</v>
      </c>
    </row>
    <row r="58" spans="1:5">
      <c r="A58" s="13"/>
      <c r="B58" s="13"/>
      <c r="C58" s="17" t="s">
        <v>327</v>
      </c>
      <c r="D58" s="7">
        <f>136.61+21.25+42.52+2.81</f>
        <v>203.19000000000003</v>
      </c>
      <c r="E58" s="13" t="s">
        <v>223</v>
      </c>
    </row>
    <row r="59" spans="1:5">
      <c r="A59" s="13"/>
      <c r="B59" s="13"/>
      <c r="C59" s="17" t="s">
        <v>217</v>
      </c>
      <c r="D59" s="33">
        <v>4700.5</v>
      </c>
      <c r="E59" s="13" t="s">
        <v>497</v>
      </c>
    </row>
    <row r="60" spans="1:5">
      <c r="A60" s="13"/>
      <c r="B60" s="13"/>
      <c r="C60" s="17" t="s">
        <v>327</v>
      </c>
      <c r="D60" s="33">
        <v>13214.14</v>
      </c>
      <c r="E60" s="13" t="s">
        <v>490</v>
      </c>
    </row>
    <row r="61" spans="1:5">
      <c r="A61" s="13"/>
      <c r="B61" s="13"/>
      <c r="C61" s="17" t="s">
        <v>217</v>
      </c>
      <c r="D61" s="33">
        <v>12457.02</v>
      </c>
      <c r="E61" s="13" t="s">
        <v>446</v>
      </c>
    </row>
    <row r="62" spans="1:5">
      <c r="A62" s="13"/>
      <c r="B62" s="13"/>
      <c r="C62" s="17" t="s">
        <v>186</v>
      </c>
      <c r="D62" s="33">
        <v>1071</v>
      </c>
      <c r="E62" s="13" t="s">
        <v>494</v>
      </c>
    </row>
    <row r="63" spans="1:5">
      <c r="A63" s="13"/>
      <c r="B63" s="13"/>
      <c r="C63" s="17" t="s">
        <v>217</v>
      </c>
      <c r="D63" s="33">
        <f>43+4</f>
        <v>47</v>
      </c>
      <c r="E63" s="13" t="s">
        <v>496</v>
      </c>
    </row>
    <row r="64" spans="1:5">
      <c r="A64" s="13"/>
      <c r="B64" s="13"/>
      <c r="C64" s="17" t="s">
        <v>217</v>
      </c>
      <c r="D64" s="33">
        <v>345.65</v>
      </c>
      <c r="E64" s="13" t="s">
        <v>505</v>
      </c>
    </row>
    <row r="65" spans="1:5">
      <c r="A65" s="13"/>
      <c r="B65" s="13"/>
      <c r="C65" s="17" t="s">
        <v>217</v>
      </c>
      <c r="D65" s="33">
        <f>309.62+869.54</f>
        <v>1179.1599999999999</v>
      </c>
      <c r="E65" s="13" t="s">
        <v>507</v>
      </c>
    </row>
    <row r="66" spans="1:5">
      <c r="A66" s="13"/>
      <c r="B66" s="13"/>
      <c r="C66" s="17" t="s">
        <v>117</v>
      </c>
      <c r="D66" s="33">
        <v>-22041.5</v>
      </c>
      <c r="E66" s="13" t="s">
        <v>508</v>
      </c>
    </row>
    <row r="67" spans="1:5">
      <c r="A67" s="3" t="s">
        <v>49</v>
      </c>
      <c r="B67" s="3"/>
      <c r="C67" s="10"/>
      <c r="D67" s="11">
        <f>SUM(D49:D66)</f>
        <v>14007.550000000003</v>
      </c>
      <c r="E67" s="14"/>
    </row>
    <row r="68" spans="1:5">
      <c r="A68" s="13" t="s">
        <v>50</v>
      </c>
      <c r="B68" s="13"/>
      <c r="C68" s="17" t="s">
        <v>148</v>
      </c>
      <c r="D68" s="7">
        <v>280.64999999999998</v>
      </c>
      <c r="E68" s="13" t="s">
        <v>282</v>
      </c>
    </row>
    <row r="69" spans="1:5">
      <c r="A69" s="13"/>
      <c r="B69" s="13"/>
      <c r="C69" s="17" t="s">
        <v>148</v>
      </c>
      <c r="D69" s="7">
        <v>22</v>
      </c>
      <c r="E69" s="13" t="s">
        <v>282</v>
      </c>
    </row>
    <row r="70" spans="1:5">
      <c r="A70" s="13"/>
      <c r="B70" s="13"/>
      <c r="C70" s="17" t="s">
        <v>327</v>
      </c>
      <c r="D70" s="7">
        <v>698.85</v>
      </c>
      <c r="E70" s="13" t="s">
        <v>282</v>
      </c>
    </row>
    <row r="71" spans="1:5">
      <c r="A71" s="13"/>
      <c r="B71" s="13"/>
      <c r="C71" s="17" t="s">
        <v>327</v>
      </c>
      <c r="D71" s="7">
        <v>237.52</v>
      </c>
      <c r="E71" s="13" t="s">
        <v>282</v>
      </c>
    </row>
    <row r="72" spans="1:5">
      <c r="A72" s="13"/>
      <c r="B72" s="13"/>
      <c r="C72" s="17" t="s">
        <v>327</v>
      </c>
      <c r="D72" s="7">
        <v>306.61</v>
      </c>
      <c r="E72" s="13" t="s">
        <v>282</v>
      </c>
    </row>
    <row r="73" spans="1:5">
      <c r="A73" s="13"/>
      <c r="B73" s="13"/>
      <c r="C73" s="17" t="s">
        <v>327</v>
      </c>
      <c r="D73" s="7">
        <v>1547.16</v>
      </c>
      <c r="E73" s="13" t="s">
        <v>282</v>
      </c>
    </row>
    <row r="74" spans="1:5">
      <c r="A74" s="13"/>
      <c r="B74" s="13"/>
      <c r="C74" s="17" t="s">
        <v>186</v>
      </c>
      <c r="D74" s="7">
        <v>32</v>
      </c>
      <c r="E74" s="13" t="s">
        <v>282</v>
      </c>
    </row>
    <row r="75" spans="1:5">
      <c r="A75" s="13"/>
      <c r="B75" s="13"/>
      <c r="C75" s="17" t="s">
        <v>186</v>
      </c>
      <c r="D75" s="7">
        <v>827.91</v>
      </c>
      <c r="E75" s="13" t="s">
        <v>282</v>
      </c>
    </row>
    <row r="76" spans="1:5">
      <c r="A76" s="13"/>
      <c r="B76" s="13"/>
      <c r="C76" s="17" t="s">
        <v>126</v>
      </c>
      <c r="D76" s="7">
        <v>120</v>
      </c>
      <c r="E76" s="13" t="s">
        <v>250</v>
      </c>
    </row>
    <row r="77" spans="1:5">
      <c r="A77" s="3" t="s">
        <v>52</v>
      </c>
      <c r="B77" s="3"/>
      <c r="C77" s="10"/>
      <c r="D77" s="11">
        <f>SUM(D68:D76)</f>
        <v>4072.7</v>
      </c>
      <c r="E77" s="3"/>
    </row>
    <row r="78" spans="1:5">
      <c r="A78" s="8">
        <v>20.12</v>
      </c>
      <c r="B78" s="13"/>
      <c r="C78" s="17" t="s">
        <v>148</v>
      </c>
      <c r="D78" s="7">
        <v>2000</v>
      </c>
      <c r="E78" s="13" t="s">
        <v>482</v>
      </c>
    </row>
    <row r="79" spans="1:5">
      <c r="A79" s="23" t="s">
        <v>80</v>
      </c>
      <c r="B79" s="3"/>
      <c r="C79" s="10"/>
      <c r="D79" s="11">
        <f>SUM(D78:D78)</f>
        <v>2000</v>
      </c>
      <c r="E79" s="3"/>
    </row>
    <row r="80" spans="1:5">
      <c r="A80" s="13" t="s">
        <v>53</v>
      </c>
      <c r="B80" s="13"/>
      <c r="C80" s="17"/>
      <c r="D80" s="7">
        <v>248</v>
      </c>
      <c r="E80" s="13" t="s">
        <v>468</v>
      </c>
    </row>
    <row r="81" spans="1:5">
      <c r="A81" s="3" t="s">
        <v>55</v>
      </c>
      <c r="B81" s="3"/>
      <c r="C81" s="10"/>
      <c r="D81" s="11">
        <f>SUM(D80)</f>
        <v>248</v>
      </c>
      <c r="E81" s="3"/>
    </row>
    <row r="82" spans="1:5">
      <c r="A82" s="8">
        <v>20.25</v>
      </c>
      <c r="B82" s="13"/>
      <c r="C82" s="17" t="s">
        <v>148</v>
      </c>
      <c r="D82" s="7">
        <v>14790.29</v>
      </c>
      <c r="E82" s="13" t="s">
        <v>433</v>
      </c>
    </row>
    <row r="83" spans="1:5">
      <c r="A83" s="8"/>
      <c r="B83" s="13"/>
      <c r="C83" s="17" t="s">
        <v>148</v>
      </c>
      <c r="D83" s="7">
        <v>9990.44</v>
      </c>
      <c r="E83" s="13" t="s">
        <v>433</v>
      </c>
    </row>
    <row r="84" spans="1:5">
      <c r="A84" s="8"/>
      <c r="B84" s="13"/>
      <c r="C84" s="17" t="s">
        <v>419</v>
      </c>
      <c r="D84" s="7">
        <v>3536.22</v>
      </c>
      <c r="E84" s="13" t="s">
        <v>486</v>
      </c>
    </row>
    <row r="85" spans="1:5">
      <c r="A85" s="8"/>
      <c r="B85" s="13"/>
      <c r="C85" s="17" t="s">
        <v>419</v>
      </c>
      <c r="D85" s="7">
        <v>9970</v>
      </c>
      <c r="E85" s="13" t="s">
        <v>433</v>
      </c>
    </row>
    <row r="86" spans="1:5">
      <c r="A86" s="8"/>
      <c r="B86" s="13"/>
      <c r="C86" s="17" t="s">
        <v>148</v>
      </c>
      <c r="D86" s="7">
        <v>1507.5</v>
      </c>
      <c r="E86" s="13" t="s">
        <v>433</v>
      </c>
    </row>
    <row r="87" spans="1:5">
      <c r="A87" s="8"/>
      <c r="B87" s="13"/>
      <c r="C87" s="17" t="s">
        <v>186</v>
      </c>
      <c r="D87" s="7">
        <v>1210</v>
      </c>
      <c r="E87" s="13" t="s">
        <v>433</v>
      </c>
    </row>
    <row r="88" spans="1:5">
      <c r="A88" s="3" t="s">
        <v>56</v>
      </c>
      <c r="B88" s="3"/>
      <c r="C88" s="10"/>
      <c r="D88" s="11">
        <f>SUM(D82:D87)</f>
        <v>41004.450000000004</v>
      </c>
      <c r="E88" s="3"/>
    </row>
    <row r="89" spans="1:5">
      <c r="A89" s="13" t="s">
        <v>57</v>
      </c>
      <c r="B89" s="13"/>
      <c r="C89" s="17" t="s">
        <v>296</v>
      </c>
      <c r="D89" s="7">
        <v>301.45</v>
      </c>
      <c r="E89" s="13" t="s">
        <v>250</v>
      </c>
    </row>
    <row r="90" spans="1:5">
      <c r="A90" s="3" t="s">
        <v>58</v>
      </c>
      <c r="B90" s="3"/>
      <c r="C90" s="10"/>
      <c r="D90" s="11">
        <f>SUM(D89:D89)</f>
        <v>301.45</v>
      </c>
      <c r="E90" s="3"/>
    </row>
    <row r="91" spans="1:5">
      <c r="A91" s="13" t="s">
        <v>59</v>
      </c>
      <c r="B91" s="13"/>
      <c r="C91" s="17" t="s">
        <v>148</v>
      </c>
      <c r="D91" s="7">
        <v>270.76</v>
      </c>
      <c r="E91" s="13" t="s">
        <v>506</v>
      </c>
    </row>
    <row r="92" spans="1:5">
      <c r="A92" s="13"/>
      <c r="B92" s="13"/>
      <c r="C92" s="17"/>
      <c r="D92" s="7"/>
      <c r="E92" s="13"/>
    </row>
    <row r="93" spans="1:5">
      <c r="A93" s="3" t="s">
        <v>60</v>
      </c>
      <c r="B93" s="3"/>
      <c r="C93" s="10"/>
      <c r="D93" s="11">
        <f>SUM(D91:D91)</f>
        <v>270.76</v>
      </c>
      <c r="E93" s="3"/>
    </row>
    <row r="94" spans="1:5">
      <c r="A94" s="13" t="s">
        <v>61</v>
      </c>
      <c r="B94" s="13"/>
      <c r="C94" s="17" t="s">
        <v>419</v>
      </c>
      <c r="D94" s="7">
        <v>310</v>
      </c>
      <c r="E94" s="13" t="s">
        <v>462</v>
      </c>
    </row>
    <row r="95" spans="1:5">
      <c r="A95" s="13"/>
      <c r="B95" s="13"/>
      <c r="C95" s="17" t="s">
        <v>327</v>
      </c>
      <c r="D95" s="7">
        <v>705.8</v>
      </c>
      <c r="E95" s="13" t="s">
        <v>461</v>
      </c>
    </row>
    <row r="96" spans="1:5">
      <c r="A96" s="13"/>
      <c r="B96" s="13"/>
      <c r="C96" s="17" t="s">
        <v>327</v>
      </c>
      <c r="D96" s="7">
        <v>386</v>
      </c>
      <c r="E96" s="13" t="s">
        <v>462</v>
      </c>
    </row>
    <row r="97" spans="1:5">
      <c r="A97" s="13"/>
      <c r="B97" s="13"/>
      <c r="C97" s="17" t="s">
        <v>79</v>
      </c>
      <c r="D97" s="7">
        <v>11.97</v>
      </c>
      <c r="E97" s="13" t="s">
        <v>516</v>
      </c>
    </row>
    <row r="98" spans="1:5">
      <c r="A98" s="13"/>
      <c r="B98" s="13"/>
      <c r="C98" s="17" t="s">
        <v>216</v>
      </c>
      <c r="D98" s="7">
        <v>194.6</v>
      </c>
      <c r="E98" s="13" t="s">
        <v>461</v>
      </c>
    </row>
    <row r="99" spans="1:5">
      <c r="A99" s="13"/>
      <c r="B99" s="13"/>
      <c r="C99" s="17" t="s">
        <v>216</v>
      </c>
      <c r="D99" s="7">
        <v>320</v>
      </c>
      <c r="E99" s="13" t="s">
        <v>462</v>
      </c>
    </row>
    <row r="100" spans="1:5">
      <c r="A100" s="13"/>
      <c r="B100" s="13"/>
      <c r="C100" s="17" t="s">
        <v>186</v>
      </c>
      <c r="D100" s="7">
        <v>133.6</v>
      </c>
      <c r="E100" s="13" t="s">
        <v>461</v>
      </c>
    </row>
    <row r="101" spans="1:5">
      <c r="A101" s="13"/>
      <c r="B101" s="13"/>
      <c r="C101" s="17" t="s">
        <v>186</v>
      </c>
      <c r="D101" s="7">
        <v>856.8</v>
      </c>
      <c r="E101" s="13" t="s">
        <v>517</v>
      </c>
    </row>
    <row r="102" spans="1:5">
      <c r="A102" s="13"/>
      <c r="B102" s="13"/>
      <c r="C102" s="17" t="s">
        <v>136</v>
      </c>
      <c r="D102" s="7">
        <v>285.60000000000002</v>
      </c>
      <c r="E102" s="13" t="s">
        <v>250</v>
      </c>
    </row>
    <row r="103" spans="1:5">
      <c r="A103" s="13"/>
      <c r="B103" s="13"/>
      <c r="C103" s="17" t="s">
        <v>217</v>
      </c>
      <c r="D103" s="7">
        <v>200</v>
      </c>
      <c r="E103" s="13" t="s">
        <v>250</v>
      </c>
    </row>
    <row r="104" spans="1:5">
      <c r="A104" s="13"/>
      <c r="B104" s="13"/>
      <c r="C104" s="17" t="s">
        <v>217</v>
      </c>
      <c r="D104" s="7">
        <v>226.1</v>
      </c>
      <c r="E104" s="13" t="s">
        <v>498</v>
      </c>
    </row>
    <row r="105" spans="1:5">
      <c r="A105" s="13"/>
      <c r="B105" s="13"/>
      <c r="C105" s="17" t="s">
        <v>217</v>
      </c>
      <c r="D105" s="7">
        <v>6545</v>
      </c>
      <c r="E105" s="13" t="s">
        <v>518</v>
      </c>
    </row>
    <row r="106" spans="1:5">
      <c r="A106" s="13"/>
      <c r="B106" s="13"/>
      <c r="C106" s="17" t="s">
        <v>217</v>
      </c>
      <c r="D106" s="7">
        <v>3426.5</v>
      </c>
      <c r="E106" s="13" t="s">
        <v>519</v>
      </c>
    </row>
    <row r="107" spans="1:5">
      <c r="A107" s="3" t="s">
        <v>62</v>
      </c>
      <c r="B107" s="3"/>
      <c r="C107" s="10"/>
      <c r="D107" s="11">
        <f>SUM(D94:D106)</f>
        <v>13601.97</v>
      </c>
      <c r="E107" s="3"/>
    </row>
    <row r="108" spans="1:5">
      <c r="A108" s="8">
        <v>59.17</v>
      </c>
      <c r="B108" s="13"/>
      <c r="C108" s="17"/>
      <c r="D108" s="7"/>
      <c r="E108" s="13"/>
    </row>
    <row r="109" spans="1:5">
      <c r="A109" s="8"/>
      <c r="B109" s="13"/>
      <c r="C109" s="17" t="s">
        <v>148</v>
      </c>
      <c r="D109" s="7">
        <v>426395.32</v>
      </c>
      <c r="E109" s="13" t="s">
        <v>278</v>
      </c>
    </row>
    <row r="110" spans="1:5">
      <c r="A110" s="8"/>
      <c r="B110" s="13"/>
      <c r="C110" s="17" t="s">
        <v>148</v>
      </c>
      <c r="D110" s="7">
        <v>185354.62</v>
      </c>
      <c r="E110" s="13" t="s">
        <v>278</v>
      </c>
    </row>
    <row r="111" spans="1:5">
      <c r="A111" s="8"/>
      <c r="B111" s="13"/>
      <c r="C111" s="17" t="s">
        <v>156</v>
      </c>
      <c r="D111" s="7">
        <v>4329.42</v>
      </c>
      <c r="E111" s="13" t="s">
        <v>278</v>
      </c>
    </row>
    <row r="112" spans="1:5">
      <c r="A112" s="8"/>
      <c r="B112" s="13"/>
      <c r="C112" s="17" t="s">
        <v>156</v>
      </c>
      <c r="D112" s="7">
        <v>3623.43</v>
      </c>
      <c r="E112" s="13" t="s">
        <v>278</v>
      </c>
    </row>
    <row r="113" spans="1:5">
      <c r="A113" s="8"/>
      <c r="B113" s="13"/>
      <c r="C113" s="17" t="s">
        <v>156</v>
      </c>
      <c r="D113" s="7">
        <v>3706.09</v>
      </c>
      <c r="E113" s="13" t="s">
        <v>278</v>
      </c>
    </row>
    <row r="114" spans="1:5">
      <c r="A114" s="8"/>
      <c r="B114" s="13"/>
      <c r="C114" s="17" t="s">
        <v>156</v>
      </c>
      <c r="D114" s="7">
        <v>4300.99</v>
      </c>
      <c r="E114" s="13" t="s">
        <v>278</v>
      </c>
    </row>
    <row r="115" spans="1:5">
      <c r="A115" s="8"/>
      <c r="B115" s="13"/>
      <c r="C115" s="17" t="s">
        <v>156</v>
      </c>
      <c r="D115" s="7">
        <v>31000</v>
      </c>
      <c r="E115" s="13" t="s">
        <v>278</v>
      </c>
    </row>
    <row r="116" spans="1:5">
      <c r="A116" s="8"/>
      <c r="B116" s="13"/>
      <c r="C116" s="17" t="s">
        <v>156</v>
      </c>
      <c r="D116" s="7">
        <v>2856.73</v>
      </c>
      <c r="E116" s="13" t="s">
        <v>278</v>
      </c>
    </row>
    <row r="117" spans="1:5">
      <c r="A117" s="8"/>
      <c r="B117" s="13"/>
      <c r="C117" s="17" t="s">
        <v>156</v>
      </c>
      <c r="D117" s="7">
        <v>15440.5</v>
      </c>
      <c r="E117" s="13" t="s">
        <v>278</v>
      </c>
    </row>
    <row r="118" spans="1:5">
      <c r="A118" s="8"/>
      <c r="B118" s="13"/>
      <c r="C118" s="17" t="s">
        <v>156</v>
      </c>
      <c r="D118" s="7">
        <v>147.59</v>
      </c>
      <c r="E118" s="13" t="s">
        <v>278</v>
      </c>
    </row>
    <row r="119" spans="1:5">
      <c r="A119" s="8"/>
      <c r="B119" s="13"/>
      <c r="C119" s="17" t="s">
        <v>156</v>
      </c>
      <c r="D119" s="7">
        <v>6336.7</v>
      </c>
      <c r="E119" s="13" t="s">
        <v>436</v>
      </c>
    </row>
    <row r="120" spans="1:5">
      <c r="A120" s="8"/>
      <c r="B120" s="13"/>
      <c r="C120" s="17" t="s">
        <v>156</v>
      </c>
      <c r="D120" s="7">
        <v>2605.5300000000002</v>
      </c>
      <c r="E120" s="13" t="s">
        <v>278</v>
      </c>
    </row>
    <row r="121" spans="1:5">
      <c r="A121" s="8"/>
      <c r="B121" s="13"/>
      <c r="C121" s="17" t="s">
        <v>156</v>
      </c>
      <c r="D121" s="7">
        <v>5512.29</v>
      </c>
      <c r="E121" s="13" t="s">
        <v>278</v>
      </c>
    </row>
    <row r="122" spans="1:5">
      <c r="A122" s="8"/>
      <c r="B122" s="13"/>
      <c r="C122" s="17" t="s">
        <v>156</v>
      </c>
      <c r="D122" s="7">
        <v>3409.42</v>
      </c>
      <c r="E122" s="13" t="s">
        <v>278</v>
      </c>
    </row>
    <row r="123" spans="1:5">
      <c r="A123" s="8"/>
      <c r="B123" s="13"/>
      <c r="C123" s="17" t="s">
        <v>156</v>
      </c>
      <c r="D123" s="7">
        <v>3100</v>
      </c>
      <c r="E123" s="13" t="s">
        <v>278</v>
      </c>
    </row>
    <row r="124" spans="1:5">
      <c r="A124" s="8"/>
      <c r="B124" s="13"/>
      <c r="C124" s="17" t="s">
        <v>156</v>
      </c>
      <c r="D124" s="7">
        <v>15500</v>
      </c>
      <c r="E124" s="13" t="s">
        <v>278</v>
      </c>
    </row>
    <row r="125" spans="1:5">
      <c r="A125" s="8"/>
      <c r="B125" s="13"/>
      <c r="C125" s="17" t="s">
        <v>156</v>
      </c>
      <c r="D125" s="7">
        <v>2700.97</v>
      </c>
      <c r="E125" s="13" t="s">
        <v>278</v>
      </c>
    </row>
    <row r="126" spans="1:5">
      <c r="A126" s="8"/>
      <c r="B126" s="13"/>
      <c r="C126" s="53" t="s">
        <v>156</v>
      </c>
      <c r="D126" s="33">
        <v>2830.36</v>
      </c>
      <c r="E126" s="35" t="s">
        <v>278</v>
      </c>
    </row>
    <row r="127" spans="1:5">
      <c r="A127" s="8"/>
      <c r="B127" s="13"/>
      <c r="C127" s="53" t="s">
        <v>156</v>
      </c>
      <c r="D127" s="33">
        <v>2975.99</v>
      </c>
      <c r="E127" s="13" t="s">
        <v>278</v>
      </c>
    </row>
    <row r="128" spans="1:5">
      <c r="A128" s="8"/>
      <c r="B128" s="13"/>
      <c r="C128" s="53" t="s">
        <v>156</v>
      </c>
      <c r="D128" s="33">
        <v>1754.4</v>
      </c>
      <c r="E128" s="13" t="s">
        <v>278</v>
      </c>
    </row>
    <row r="129" spans="1:5">
      <c r="A129" s="8"/>
      <c r="B129" s="13"/>
      <c r="C129" s="53" t="s">
        <v>186</v>
      </c>
      <c r="D129" s="33">
        <v>22600</v>
      </c>
      <c r="E129" s="13" t="s">
        <v>278</v>
      </c>
    </row>
    <row r="130" spans="1:5">
      <c r="A130" s="8"/>
      <c r="B130" s="13"/>
      <c r="C130" s="53" t="s">
        <v>217</v>
      </c>
      <c r="D130" s="33">
        <v>108356.6</v>
      </c>
      <c r="E130" s="13" t="s">
        <v>278</v>
      </c>
    </row>
    <row r="131" spans="1:5">
      <c r="A131" s="23" t="s">
        <v>64</v>
      </c>
      <c r="B131" s="3"/>
      <c r="C131" s="10"/>
      <c r="D131" s="11">
        <f>SUM(D108:D130)</f>
        <v>854836.95</v>
      </c>
      <c r="E131" s="13"/>
    </row>
    <row r="132" spans="1:5">
      <c r="A132" s="32" t="s">
        <v>208</v>
      </c>
      <c r="B132" s="13"/>
      <c r="C132" s="17"/>
      <c r="D132" s="7"/>
      <c r="E132" s="13"/>
    </row>
    <row r="133" spans="1:5">
      <c r="A133" s="23" t="s">
        <v>209</v>
      </c>
      <c r="B133" s="3"/>
      <c r="C133" s="10"/>
      <c r="D133" s="11">
        <f>SUM(D132:D132)</f>
        <v>0</v>
      </c>
      <c r="E133" s="3"/>
    </row>
    <row r="134" spans="1:5">
      <c r="A134" s="24" t="s">
        <v>65</v>
      </c>
      <c r="B134" s="13"/>
      <c r="C134" s="6"/>
      <c r="D134" s="7">
        <v>9062</v>
      </c>
      <c r="E134" s="13" t="s">
        <v>479</v>
      </c>
    </row>
    <row r="135" spans="1:5">
      <c r="A135" s="26" t="s">
        <v>67</v>
      </c>
      <c r="B135" s="13"/>
      <c r="C135" s="6"/>
      <c r="D135" s="11">
        <f>SUM(D134)</f>
        <v>9062</v>
      </c>
      <c r="E135" s="13"/>
    </row>
    <row r="136" spans="1:5">
      <c r="A136" s="25">
        <v>65.010000000000005</v>
      </c>
      <c r="B136" s="13"/>
      <c r="C136" s="17"/>
      <c r="D136" s="7">
        <v>13232439.439999999</v>
      </c>
      <c r="E136" s="13" t="s">
        <v>480</v>
      </c>
    </row>
    <row r="137" spans="1:5">
      <c r="A137" s="26" t="s">
        <v>69</v>
      </c>
      <c r="B137" s="13"/>
      <c r="C137" s="6"/>
      <c r="D137" s="11">
        <f>SUM(D136)</f>
        <v>13232439.439999999</v>
      </c>
      <c r="E137" s="13"/>
    </row>
    <row r="138" spans="1:5">
      <c r="A138" s="25" t="s">
        <v>70</v>
      </c>
      <c r="B138" s="13"/>
      <c r="C138" s="17"/>
      <c r="D138" s="7">
        <v>11474629.689999999</v>
      </c>
      <c r="E138" s="13" t="s">
        <v>480</v>
      </c>
    </row>
    <row r="139" spans="1:5">
      <c r="A139" s="26" t="s">
        <v>71</v>
      </c>
      <c r="B139" s="3"/>
      <c r="C139" s="10"/>
      <c r="D139" s="11">
        <f>SUM(D138:D138)</f>
        <v>11474629.689999999</v>
      </c>
      <c r="E139" s="3"/>
    </row>
    <row r="140" spans="1:5">
      <c r="A140" s="25" t="s">
        <v>241</v>
      </c>
      <c r="B140" s="3"/>
      <c r="C140" s="17"/>
      <c r="D140" s="7"/>
      <c r="E140" s="13"/>
    </row>
    <row r="141" spans="1:5">
      <c r="A141" s="26" t="s">
        <v>242</v>
      </c>
      <c r="B141" s="3"/>
      <c r="C141" s="10"/>
      <c r="D141" s="11">
        <f>SUM(D140:D140)</f>
        <v>0</v>
      </c>
      <c r="E141" s="3"/>
    </row>
    <row r="142" spans="1:5">
      <c r="D142" s="28">
        <f>D12+D17+D19+D22+D24+D39+D48+D67+D77+D79+D81+D88+D90+D93+D107+D131+D133+D135+D137+D139+D141+D14+D26</f>
        <v>25719646.789999999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45"/>
  <sheetViews>
    <sheetView topLeftCell="A10" workbookViewId="0">
      <selection activeCell="D44" sqref="D44"/>
    </sheetView>
  </sheetViews>
  <sheetFormatPr defaultRowHeight="15"/>
  <cols>
    <col min="4" max="4" width="13.28515625" customWidth="1"/>
    <col min="5" max="5" width="70.85546875" customWidth="1"/>
  </cols>
  <sheetData>
    <row r="1" spans="1:5">
      <c r="A1" s="3" t="s">
        <v>4</v>
      </c>
      <c r="B1" s="4" t="s">
        <v>5</v>
      </c>
      <c r="C1" s="4" t="s">
        <v>6</v>
      </c>
      <c r="D1" s="29" t="s">
        <v>7</v>
      </c>
      <c r="E1" s="4" t="s">
        <v>8</v>
      </c>
    </row>
    <row r="2" spans="1:5">
      <c r="A2" s="5" t="s">
        <v>9</v>
      </c>
      <c r="B2" s="9" t="s">
        <v>481</v>
      </c>
      <c r="C2" s="53" t="s">
        <v>79</v>
      </c>
      <c r="D2" s="33">
        <v>52700</v>
      </c>
      <c r="E2" s="62" t="s">
        <v>401</v>
      </c>
    </row>
    <row r="3" spans="1:5">
      <c r="A3" s="5"/>
      <c r="B3" s="9"/>
      <c r="C3" s="53" t="s">
        <v>79</v>
      </c>
      <c r="D3" s="33">
        <v>205543</v>
      </c>
      <c r="E3" s="62" t="s">
        <v>402</v>
      </c>
    </row>
    <row r="4" spans="1:5">
      <c r="A4" s="5"/>
      <c r="B4" s="9"/>
      <c r="C4" s="53" t="s">
        <v>79</v>
      </c>
      <c r="D4" s="33">
        <v>81704</v>
      </c>
      <c r="E4" s="62" t="s">
        <v>471</v>
      </c>
    </row>
    <row r="5" spans="1:5">
      <c r="A5" s="5"/>
      <c r="B5" s="9"/>
      <c r="C5" s="53" t="s">
        <v>136</v>
      </c>
      <c r="D5" s="33">
        <v>60</v>
      </c>
      <c r="E5" s="62" t="s">
        <v>472</v>
      </c>
    </row>
    <row r="6" spans="1:5">
      <c r="A6" s="5"/>
      <c r="B6" s="9"/>
      <c r="C6" s="53" t="s">
        <v>136</v>
      </c>
      <c r="D6" s="33">
        <v>80</v>
      </c>
      <c r="E6" s="62" t="s">
        <v>411</v>
      </c>
    </row>
    <row r="7" spans="1:5">
      <c r="A7" s="5"/>
      <c r="B7" s="9"/>
      <c r="C7" s="53" t="s">
        <v>136</v>
      </c>
      <c r="D7" s="33">
        <v>510</v>
      </c>
      <c r="E7" s="62" t="s">
        <v>411</v>
      </c>
    </row>
    <row r="8" spans="1:5">
      <c r="A8" s="5"/>
      <c r="B8" s="9"/>
      <c r="C8" s="53" t="s">
        <v>136</v>
      </c>
      <c r="D8" s="33">
        <v>90</v>
      </c>
      <c r="E8" s="62" t="s">
        <v>411</v>
      </c>
    </row>
    <row r="9" spans="1:5">
      <c r="A9" s="5"/>
      <c r="B9" s="9"/>
      <c r="C9" s="53" t="s">
        <v>136</v>
      </c>
      <c r="D9" s="33">
        <v>687</v>
      </c>
      <c r="E9" s="62" t="s">
        <v>411</v>
      </c>
    </row>
    <row r="10" spans="1:5">
      <c r="A10" s="5"/>
      <c r="B10" s="9"/>
      <c r="C10" s="53" t="s">
        <v>136</v>
      </c>
      <c r="D10" s="33">
        <v>60</v>
      </c>
      <c r="E10" s="62" t="s">
        <v>411</v>
      </c>
    </row>
    <row r="11" spans="1:5">
      <c r="A11" s="5"/>
      <c r="B11" s="9"/>
      <c r="C11" s="53" t="s">
        <v>136</v>
      </c>
      <c r="D11" s="33">
        <v>95</v>
      </c>
      <c r="E11" s="62" t="s">
        <v>411</v>
      </c>
    </row>
    <row r="12" spans="1:5">
      <c r="A12" s="5"/>
      <c r="B12" s="9"/>
      <c r="C12" s="53" t="s">
        <v>136</v>
      </c>
      <c r="D12" s="33">
        <v>35</v>
      </c>
      <c r="E12" s="62" t="s">
        <v>411</v>
      </c>
    </row>
    <row r="13" spans="1:5">
      <c r="A13" s="5"/>
      <c r="B13" s="9"/>
      <c r="C13" s="53" t="s">
        <v>136</v>
      </c>
      <c r="D13" s="33">
        <v>778</v>
      </c>
      <c r="E13" s="62" t="s">
        <v>412</v>
      </c>
    </row>
    <row r="14" spans="1:5">
      <c r="A14" s="5"/>
      <c r="B14" s="9"/>
      <c r="C14" s="53" t="s">
        <v>136</v>
      </c>
      <c r="D14" s="33">
        <v>980</v>
      </c>
      <c r="E14" s="62" t="s">
        <v>411</v>
      </c>
    </row>
    <row r="15" spans="1:5">
      <c r="A15" s="5"/>
      <c r="B15" s="9"/>
      <c r="C15" s="53" t="s">
        <v>136</v>
      </c>
      <c r="D15" s="33">
        <v>190</v>
      </c>
      <c r="E15" s="62" t="s">
        <v>411</v>
      </c>
    </row>
    <row r="16" spans="1:5">
      <c r="A16" s="5"/>
      <c r="B16" s="9"/>
      <c r="C16" s="53" t="s">
        <v>136</v>
      </c>
      <c r="D16" s="33">
        <v>950</v>
      </c>
      <c r="E16" s="62" t="s">
        <v>411</v>
      </c>
    </row>
    <row r="17" spans="1:5">
      <c r="A17" s="5"/>
      <c r="B17" s="9"/>
      <c r="C17" s="53" t="s">
        <v>136</v>
      </c>
      <c r="D17" s="33">
        <v>1500</v>
      </c>
      <c r="E17" s="62" t="s">
        <v>411</v>
      </c>
    </row>
    <row r="18" spans="1:5">
      <c r="A18" s="5"/>
      <c r="B18" s="9"/>
      <c r="C18" s="61" t="s">
        <v>79</v>
      </c>
      <c r="D18" s="33">
        <v>154166</v>
      </c>
      <c r="E18" s="62" t="s">
        <v>420</v>
      </c>
    </row>
    <row r="19" spans="1:5">
      <c r="A19" s="5"/>
      <c r="B19" s="9"/>
      <c r="C19" s="61" t="s">
        <v>79</v>
      </c>
      <c r="D19" s="33">
        <v>83166</v>
      </c>
      <c r="E19" s="62" t="s">
        <v>420</v>
      </c>
    </row>
    <row r="20" spans="1:5">
      <c r="A20" s="5"/>
      <c r="B20" s="9"/>
      <c r="C20" s="61" t="s">
        <v>79</v>
      </c>
      <c r="D20" s="33">
        <v>42226</v>
      </c>
      <c r="E20" s="62" t="s">
        <v>420</v>
      </c>
    </row>
    <row r="21" spans="1:5">
      <c r="A21" s="5"/>
      <c r="B21" s="9"/>
      <c r="C21" s="61" t="s">
        <v>79</v>
      </c>
      <c r="D21" s="33">
        <v>97130</v>
      </c>
      <c r="E21" s="62" t="s">
        <v>420</v>
      </c>
    </row>
    <row r="22" spans="1:5">
      <c r="A22" s="5"/>
      <c r="B22" s="9"/>
      <c r="C22" s="61" t="s">
        <v>79</v>
      </c>
      <c r="D22" s="33">
        <v>13649</v>
      </c>
      <c r="E22" s="62" t="s">
        <v>420</v>
      </c>
    </row>
    <row r="23" spans="1:5">
      <c r="A23" s="5"/>
      <c r="B23" s="9"/>
      <c r="C23" s="61" t="s">
        <v>136</v>
      </c>
      <c r="D23" s="33">
        <v>4122</v>
      </c>
      <c r="E23" s="62" t="s">
        <v>478</v>
      </c>
    </row>
    <row r="24" spans="1:5">
      <c r="A24" s="5"/>
      <c r="B24" s="9"/>
      <c r="C24" s="61" t="s">
        <v>217</v>
      </c>
      <c r="D24" s="33">
        <v>1210</v>
      </c>
      <c r="E24" s="62" t="s">
        <v>476</v>
      </c>
    </row>
    <row r="25" spans="1:5">
      <c r="A25" s="3" t="s">
        <v>15</v>
      </c>
      <c r="B25" s="3"/>
      <c r="C25" s="10"/>
      <c r="D25" s="11">
        <f>SUM(D2:D24)</f>
        <v>741631</v>
      </c>
      <c r="E25" s="12"/>
    </row>
    <row r="26" spans="1:5">
      <c r="A26" s="13" t="s">
        <v>16</v>
      </c>
      <c r="B26" s="13"/>
      <c r="C26" s="6" t="s">
        <v>82</v>
      </c>
      <c r="D26" s="7">
        <v>46107</v>
      </c>
      <c r="E26" s="13" t="s">
        <v>421</v>
      </c>
    </row>
    <row r="27" spans="1:5">
      <c r="A27" s="3" t="s">
        <v>18</v>
      </c>
      <c r="B27" s="3"/>
      <c r="C27" s="10"/>
      <c r="D27" s="11">
        <f>D26</f>
        <v>46107</v>
      </c>
      <c r="E27" s="3"/>
    </row>
    <row r="28" spans="1:5">
      <c r="A28" s="13" t="s">
        <v>19</v>
      </c>
      <c r="B28" s="13"/>
      <c r="C28" s="17" t="s">
        <v>177</v>
      </c>
      <c r="D28" s="7">
        <v>1093</v>
      </c>
      <c r="E28" s="35" t="s">
        <v>417</v>
      </c>
    </row>
    <row r="29" spans="1:5">
      <c r="A29" s="13"/>
      <c r="B29" s="13"/>
      <c r="C29" s="17" t="s">
        <v>177</v>
      </c>
      <c r="D29" s="7">
        <v>4216</v>
      </c>
      <c r="E29" s="35" t="s">
        <v>405</v>
      </c>
    </row>
    <row r="30" spans="1:5">
      <c r="A30" s="13"/>
      <c r="B30" s="13"/>
      <c r="C30" s="17" t="s">
        <v>177</v>
      </c>
      <c r="D30" s="7">
        <v>1690</v>
      </c>
      <c r="E30" s="35" t="s">
        <v>404</v>
      </c>
    </row>
    <row r="31" spans="1:5">
      <c r="A31" s="13"/>
      <c r="B31" s="13"/>
      <c r="C31" s="17" t="s">
        <v>177</v>
      </c>
      <c r="D31" s="7">
        <v>9866</v>
      </c>
      <c r="E31" s="35" t="s">
        <v>475</v>
      </c>
    </row>
    <row r="32" spans="1:5">
      <c r="A32" s="3" t="s">
        <v>21</v>
      </c>
      <c r="B32" s="3"/>
      <c r="C32" s="10"/>
      <c r="D32" s="11">
        <f>SUM(D28:D31)</f>
        <v>16865</v>
      </c>
      <c r="E32" s="14"/>
    </row>
    <row r="33" spans="1:5">
      <c r="A33" s="13" t="s">
        <v>22</v>
      </c>
      <c r="B33" s="13"/>
      <c r="C33" s="17" t="s">
        <v>86</v>
      </c>
      <c r="D33" s="7">
        <v>540</v>
      </c>
      <c r="E33" s="13" t="s">
        <v>469</v>
      </c>
    </row>
    <row r="34" spans="1:5" s="1" customFormat="1">
      <c r="A34" s="13"/>
      <c r="B34" s="13"/>
      <c r="C34" s="17" t="s">
        <v>86</v>
      </c>
      <c r="D34" s="7">
        <v>540</v>
      </c>
      <c r="E34" s="13" t="s">
        <v>469</v>
      </c>
    </row>
    <row r="35" spans="1:5" s="1" customFormat="1">
      <c r="A35" s="13"/>
      <c r="B35" s="13"/>
      <c r="C35" s="17" t="s">
        <v>186</v>
      </c>
      <c r="D35" s="7">
        <v>540</v>
      </c>
      <c r="E35" s="13" t="s">
        <v>469</v>
      </c>
    </row>
    <row r="36" spans="1:5" s="1" customFormat="1">
      <c r="A36" s="13"/>
      <c r="B36" s="13"/>
      <c r="C36" s="17" t="s">
        <v>179</v>
      </c>
      <c r="D36" s="7">
        <v>270</v>
      </c>
      <c r="E36" s="13" t="s">
        <v>469</v>
      </c>
    </row>
    <row r="37" spans="1:5">
      <c r="A37" s="3" t="s">
        <v>24</v>
      </c>
      <c r="B37" s="3"/>
      <c r="C37" s="10"/>
      <c r="D37" s="11">
        <f>SUM(D33:D36)</f>
        <v>1890</v>
      </c>
      <c r="E37" s="14"/>
    </row>
    <row r="38" spans="1:5">
      <c r="A38" s="13" t="s">
        <v>25</v>
      </c>
      <c r="B38" s="13"/>
      <c r="C38" s="17" t="s">
        <v>82</v>
      </c>
      <c r="D38" s="7">
        <v>36439</v>
      </c>
      <c r="E38" s="13" t="s">
        <v>227</v>
      </c>
    </row>
    <row r="39" spans="1:5">
      <c r="A39" s="3" t="s">
        <v>27</v>
      </c>
      <c r="B39" s="3"/>
      <c r="C39" s="10"/>
      <c r="D39" s="11">
        <f>D38</f>
        <v>36439</v>
      </c>
      <c r="E39" s="3"/>
    </row>
    <row r="40" spans="1:5">
      <c r="A40" s="13" t="s">
        <v>28</v>
      </c>
      <c r="B40" s="13"/>
      <c r="C40" s="6"/>
      <c r="D40" s="15">
        <v>18851</v>
      </c>
      <c r="E40" s="62" t="s">
        <v>415</v>
      </c>
    </row>
    <row r="41" spans="1:5">
      <c r="A41" s="5"/>
      <c r="B41" s="9"/>
      <c r="C41" s="6"/>
      <c r="D41" s="7">
        <v>1156</v>
      </c>
      <c r="E41" s="62" t="s">
        <v>423</v>
      </c>
    </row>
    <row r="42" spans="1:5">
      <c r="A42" s="3" t="s">
        <v>30</v>
      </c>
      <c r="B42" s="3"/>
      <c r="C42" s="10"/>
      <c r="D42" s="11">
        <f>D40+D41</f>
        <v>20007</v>
      </c>
      <c r="E42" s="14"/>
    </row>
    <row r="43" spans="1:5">
      <c r="A43" s="14" t="s">
        <v>130</v>
      </c>
      <c r="B43" s="14"/>
      <c r="C43" s="14"/>
      <c r="D43" s="30">
        <v>888</v>
      </c>
      <c r="E43" s="14"/>
    </row>
    <row r="44" spans="1:5">
      <c r="A44" s="14" t="s">
        <v>131</v>
      </c>
      <c r="B44" s="14"/>
      <c r="C44" s="14"/>
      <c r="D44" s="31">
        <f>D43</f>
        <v>888</v>
      </c>
      <c r="E44" s="14"/>
    </row>
    <row r="45" spans="1:5">
      <c r="A45" s="1"/>
      <c r="B45" s="1"/>
      <c r="C45" s="1"/>
      <c r="D45" s="28">
        <f>D25+D27+D32+D37+D39+D42+D44</f>
        <v>863827</v>
      </c>
      <c r="E45" s="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164"/>
  <sheetViews>
    <sheetView topLeftCell="A31" workbookViewId="0">
      <selection activeCell="E8" sqref="E8"/>
    </sheetView>
  </sheetViews>
  <sheetFormatPr defaultRowHeight="15"/>
  <cols>
    <col min="1" max="1" width="25.42578125" style="1" customWidth="1"/>
    <col min="2" max="3" width="9.140625" style="1"/>
    <col min="4" max="4" width="13.42578125" style="1" customWidth="1"/>
    <col min="5" max="5" width="95.7109375" style="1" bestFit="1" customWidth="1"/>
    <col min="6" max="16384" width="9.140625" style="1"/>
  </cols>
  <sheetData>
    <row r="1" spans="1:5">
      <c r="A1" s="2" t="s">
        <v>362</v>
      </c>
      <c r="B1" s="2"/>
      <c r="C1" s="2"/>
      <c r="D1" s="2"/>
    </row>
    <row r="2" spans="1:5">
      <c r="A2" s="2" t="s">
        <v>1</v>
      </c>
      <c r="B2" s="2"/>
      <c r="C2" s="2"/>
      <c r="D2" s="2"/>
    </row>
    <row r="3" spans="1:5">
      <c r="A3" s="2"/>
      <c r="B3" s="2"/>
      <c r="C3" s="2"/>
      <c r="D3" s="2"/>
    </row>
    <row r="4" spans="1:5">
      <c r="A4" s="2" t="s">
        <v>2</v>
      </c>
      <c r="B4" s="2"/>
      <c r="C4" s="2"/>
      <c r="D4" s="2"/>
    </row>
    <row r="5" spans="1:5">
      <c r="A5" s="2" t="s">
        <v>33</v>
      </c>
      <c r="B5" s="2"/>
      <c r="C5" s="2"/>
      <c r="D5" s="2"/>
    </row>
    <row r="6" spans="1:5">
      <c r="A6" s="2"/>
      <c r="B6" s="2"/>
      <c r="C6" s="2"/>
      <c r="D6" s="2"/>
    </row>
    <row r="7" spans="1:5">
      <c r="A7" s="2"/>
      <c r="B7" s="2"/>
      <c r="C7" s="2"/>
      <c r="D7" s="2"/>
    </row>
    <row r="8" spans="1:5">
      <c r="A8" s="2" t="s">
        <v>608</v>
      </c>
      <c r="B8" s="2"/>
      <c r="C8" s="2"/>
      <c r="D8" s="54" t="s">
        <v>509</v>
      </c>
      <c r="E8" s="76">
        <v>2021</v>
      </c>
    </row>
    <row r="10" spans="1:5">
      <c r="A10" s="3" t="s">
        <v>4</v>
      </c>
      <c r="B10" s="4" t="s">
        <v>5</v>
      </c>
      <c r="C10" s="4" t="s">
        <v>6</v>
      </c>
      <c r="D10" s="4" t="s">
        <v>7</v>
      </c>
      <c r="E10" s="3" t="s">
        <v>8</v>
      </c>
    </row>
    <row r="11" spans="1:5">
      <c r="A11" s="5" t="s">
        <v>34</v>
      </c>
      <c r="B11" s="4"/>
      <c r="C11" s="17" t="s">
        <v>153</v>
      </c>
      <c r="D11" s="18">
        <v>615.29</v>
      </c>
      <c r="E11" s="13" t="s">
        <v>513</v>
      </c>
    </row>
    <row r="12" spans="1:5">
      <c r="A12" s="5"/>
      <c r="B12" s="4"/>
      <c r="C12" s="17" t="s">
        <v>100</v>
      </c>
      <c r="D12" s="18">
        <v>7554.12</v>
      </c>
      <c r="E12" s="13" t="s">
        <v>534</v>
      </c>
    </row>
    <row r="13" spans="1:5">
      <c r="A13" s="5"/>
      <c r="B13" s="4"/>
      <c r="C13" s="17" t="s">
        <v>120</v>
      </c>
      <c r="D13" s="18">
        <v>9960.2999999999993</v>
      </c>
      <c r="E13" s="13" t="s">
        <v>544</v>
      </c>
    </row>
    <row r="14" spans="1:5">
      <c r="A14" s="19" t="s">
        <v>35</v>
      </c>
      <c r="B14" s="4"/>
      <c r="C14" s="4"/>
      <c r="D14" s="11">
        <f>SUM(D11:D13)</f>
        <v>18129.71</v>
      </c>
      <c r="E14" s="3"/>
    </row>
    <row r="15" spans="1:5">
      <c r="A15" s="74" t="s">
        <v>168</v>
      </c>
      <c r="B15" s="9"/>
      <c r="C15" s="18">
        <v>9</v>
      </c>
      <c r="D15" s="7">
        <v>1676</v>
      </c>
      <c r="E15" s="13" t="s">
        <v>552</v>
      </c>
    </row>
    <row r="16" spans="1:5">
      <c r="A16" s="19" t="s">
        <v>169</v>
      </c>
      <c r="B16" s="9"/>
      <c r="C16" s="9"/>
      <c r="D16" s="11">
        <f>D15</f>
        <v>1676</v>
      </c>
      <c r="E16" s="13"/>
    </row>
    <row r="17" spans="1:5">
      <c r="A17" s="5" t="s">
        <v>36</v>
      </c>
      <c r="B17" s="9"/>
      <c r="C17" s="17" t="s">
        <v>100</v>
      </c>
      <c r="D17" s="33">
        <v>22095.98</v>
      </c>
      <c r="E17" s="13" t="s">
        <v>532</v>
      </c>
    </row>
    <row r="18" spans="1:5">
      <c r="A18" s="5"/>
      <c r="B18" s="9"/>
      <c r="C18" s="17"/>
      <c r="D18" s="7"/>
      <c r="E18" s="13"/>
    </row>
    <row r="19" spans="1:5">
      <c r="A19" s="19" t="s">
        <v>37</v>
      </c>
      <c r="B19" s="4"/>
      <c r="C19" s="20"/>
      <c r="D19" s="11">
        <f>SUM(D17:D18)</f>
        <v>22095.98</v>
      </c>
      <c r="E19" s="3"/>
    </row>
    <row r="20" spans="1:5">
      <c r="A20" s="5" t="s">
        <v>38</v>
      </c>
      <c r="B20" s="9"/>
      <c r="C20" s="17" t="s">
        <v>136</v>
      </c>
      <c r="D20" s="7">
        <v>991.96</v>
      </c>
      <c r="E20" s="13" t="s">
        <v>542</v>
      </c>
    </row>
    <row r="21" spans="1:5">
      <c r="A21" s="19" t="s">
        <v>39</v>
      </c>
      <c r="B21" s="4"/>
      <c r="C21" s="20"/>
      <c r="D21" s="11">
        <f>SUM(D20:D20)</f>
        <v>991.96</v>
      </c>
      <c r="E21" s="3"/>
    </row>
    <row r="22" spans="1:5">
      <c r="A22" s="5" t="s">
        <v>40</v>
      </c>
      <c r="B22" s="4"/>
      <c r="C22" s="72" t="s">
        <v>153</v>
      </c>
      <c r="D22" s="73">
        <v>684.16</v>
      </c>
      <c r="E22" s="70" t="s">
        <v>551</v>
      </c>
    </row>
    <row r="23" spans="1:5">
      <c r="B23" s="13"/>
      <c r="C23" s="17" t="s">
        <v>177</v>
      </c>
      <c r="D23" s="7">
        <v>9714.65</v>
      </c>
      <c r="E23" s="13" t="s">
        <v>520</v>
      </c>
    </row>
    <row r="24" spans="1:5">
      <c r="A24" s="5"/>
      <c r="B24" s="13"/>
      <c r="C24" s="17"/>
      <c r="D24" s="7"/>
      <c r="E24" s="13"/>
    </row>
    <row r="25" spans="1:5">
      <c r="A25" s="19" t="s">
        <v>41</v>
      </c>
      <c r="B25" s="3"/>
      <c r="C25" s="21"/>
      <c r="D25" s="11">
        <f>SUM(D22:D24)</f>
        <v>10398.81</v>
      </c>
      <c r="E25" s="3"/>
    </row>
    <row r="26" spans="1:5">
      <c r="A26" s="5" t="s">
        <v>42</v>
      </c>
      <c r="B26" s="3"/>
      <c r="C26" s="72" t="s">
        <v>181</v>
      </c>
      <c r="D26" s="73">
        <v>337.5</v>
      </c>
      <c r="E26" s="70" t="s">
        <v>555</v>
      </c>
    </row>
    <row r="27" spans="1:5">
      <c r="B27" s="13"/>
      <c r="C27" s="17" t="s">
        <v>126</v>
      </c>
      <c r="D27" s="7">
        <v>114.91</v>
      </c>
      <c r="E27" s="13" t="s">
        <v>550</v>
      </c>
    </row>
    <row r="28" spans="1:5">
      <c r="A28" s="5"/>
      <c r="B28" s="13"/>
      <c r="C28" s="17"/>
      <c r="D28" s="7"/>
      <c r="E28" s="13"/>
    </row>
    <row r="29" spans="1:5">
      <c r="A29" s="19" t="s">
        <v>43</v>
      </c>
      <c r="B29" s="3"/>
      <c r="C29" s="21"/>
      <c r="D29" s="11">
        <f>SUM(D26:D27)</f>
        <v>452.40999999999997</v>
      </c>
      <c r="E29" s="3"/>
    </row>
    <row r="30" spans="1:5">
      <c r="A30" s="68" t="s">
        <v>504</v>
      </c>
      <c r="B30" s="13"/>
      <c r="C30" s="69"/>
      <c r="D30" s="7"/>
      <c r="E30" s="13"/>
    </row>
    <row r="31" spans="1:5">
      <c r="A31" s="19" t="s">
        <v>503</v>
      </c>
      <c r="B31" s="3"/>
      <c r="C31" s="21"/>
      <c r="D31" s="11">
        <f>D30</f>
        <v>0</v>
      </c>
      <c r="E31" s="3"/>
    </row>
    <row r="32" spans="1:5">
      <c r="A32" s="5" t="s">
        <v>44</v>
      </c>
      <c r="B32" s="13"/>
      <c r="C32" s="17" t="s">
        <v>177</v>
      </c>
      <c r="D32" s="22">
        <v>2226.89</v>
      </c>
      <c r="E32" s="13" t="s">
        <v>524</v>
      </c>
    </row>
    <row r="33" spans="1:5">
      <c r="A33" s="5"/>
      <c r="B33" s="13"/>
      <c r="C33" s="17" t="s">
        <v>100</v>
      </c>
      <c r="D33" s="22">
        <v>4782.12</v>
      </c>
      <c r="E33" s="13" t="s">
        <v>535</v>
      </c>
    </row>
    <row r="34" spans="1:5">
      <c r="A34" s="5"/>
      <c r="B34" s="13"/>
      <c r="C34" s="17" t="s">
        <v>216</v>
      </c>
      <c r="D34" s="22">
        <v>9</v>
      </c>
      <c r="E34" s="13" t="s">
        <v>250</v>
      </c>
    </row>
    <row r="35" spans="1:5">
      <c r="A35" s="5"/>
      <c r="B35" s="13"/>
      <c r="C35" s="17" t="s">
        <v>216</v>
      </c>
      <c r="D35" s="22">
        <v>20.83</v>
      </c>
      <c r="E35" s="13" t="s">
        <v>537</v>
      </c>
    </row>
    <row r="36" spans="1:5">
      <c r="A36" s="5"/>
      <c r="B36" s="13"/>
      <c r="C36" s="17" t="s">
        <v>179</v>
      </c>
      <c r="D36" s="22">
        <v>3970.8</v>
      </c>
      <c r="E36" s="13" t="s">
        <v>541</v>
      </c>
    </row>
    <row r="37" spans="1:5">
      <c r="A37" s="5"/>
      <c r="B37" s="13"/>
      <c r="C37" s="17" t="s">
        <v>118</v>
      </c>
      <c r="D37" s="22">
        <v>20.83</v>
      </c>
      <c r="E37" s="13" t="s">
        <v>548</v>
      </c>
    </row>
    <row r="38" spans="1:5">
      <c r="A38" s="5"/>
      <c r="B38" s="13"/>
      <c r="C38" s="17" t="s">
        <v>126</v>
      </c>
      <c r="D38" s="22">
        <v>26.42</v>
      </c>
      <c r="E38" s="13" t="s">
        <v>537</v>
      </c>
    </row>
    <row r="39" spans="1:5">
      <c r="A39" s="5"/>
      <c r="B39" s="13"/>
      <c r="C39" s="17"/>
      <c r="D39" s="67"/>
      <c r="E39" s="13"/>
    </row>
    <row r="40" spans="1:5">
      <c r="A40" s="3" t="s">
        <v>45</v>
      </c>
      <c r="B40" s="3"/>
      <c r="C40" s="10"/>
      <c r="D40" s="11">
        <f>SUM(D32:D39)</f>
        <v>11056.89</v>
      </c>
      <c r="E40" s="13"/>
    </row>
    <row r="41" spans="1:5">
      <c r="A41" s="13" t="s">
        <v>46</v>
      </c>
      <c r="B41" s="13"/>
      <c r="C41" s="17" t="s">
        <v>177</v>
      </c>
      <c r="D41" s="7">
        <v>7173.37</v>
      </c>
      <c r="E41" s="13" t="s">
        <v>522</v>
      </c>
    </row>
    <row r="42" spans="1:5">
      <c r="A42" s="13"/>
      <c r="B42" s="13"/>
      <c r="C42" s="17" t="s">
        <v>177</v>
      </c>
      <c r="D42" s="22">
        <v>3963.69</v>
      </c>
      <c r="E42" s="13" t="s">
        <v>525</v>
      </c>
    </row>
    <row r="43" spans="1:5">
      <c r="A43" s="13"/>
      <c r="B43" s="13"/>
      <c r="C43" s="17" t="s">
        <v>100</v>
      </c>
      <c r="D43" s="7">
        <v>2846.41</v>
      </c>
      <c r="E43" s="13" t="s">
        <v>525</v>
      </c>
    </row>
    <row r="44" spans="1:5">
      <c r="A44" s="13"/>
      <c r="B44" s="13"/>
      <c r="C44" s="17" t="s">
        <v>216</v>
      </c>
      <c r="D44" s="7">
        <v>1471.79</v>
      </c>
      <c r="E44" s="13" t="s">
        <v>538</v>
      </c>
    </row>
    <row r="45" spans="1:5">
      <c r="A45" s="13"/>
      <c r="B45" s="13"/>
      <c r="C45" s="17" t="s">
        <v>181</v>
      </c>
      <c r="D45" s="7">
        <v>700</v>
      </c>
      <c r="E45" s="13" t="s">
        <v>556</v>
      </c>
    </row>
    <row r="46" spans="1:5">
      <c r="A46" s="13"/>
      <c r="B46" s="13"/>
      <c r="C46" s="17" t="s">
        <v>118</v>
      </c>
      <c r="D46" s="7">
        <v>1699.31</v>
      </c>
      <c r="E46" s="13" t="s">
        <v>543</v>
      </c>
    </row>
    <row r="47" spans="1:5">
      <c r="A47" s="13"/>
      <c r="B47" s="13"/>
      <c r="C47" s="17" t="s">
        <v>118</v>
      </c>
      <c r="D47" s="7">
        <v>150</v>
      </c>
      <c r="E47" s="13" t="s">
        <v>547</v>
      </c>
    </row>
    <row r="48" spans="1:5">
      <c r="A48" s="13"/>
      <c r="B48" s="13"/>
      <c r="C48" s="17"/>
      <c r="D48" s="7"/>
      <c r="E48" s="13"/>
    </row>
    <row r="49" spans="1:5">
      <c r="A49" s="3" t="s">
        <v>47</v>
      </c>
      <c r="B49" s="3"/>
      <c r="C49" s="10"/>
      <c r="D49" s="11">
        <f>SUM(D41:D48)</f>
        <v>18004.57</v>
      </c>
      <c r="E49" s="3"/>
    </row>
    <row r="50" spans="1:5">
      <c r="A50" s="13" t="s">
        <v>48</v>
      </c>
      <c r="B50" s="3"/>
      <c r="C50" s="17" t="s">
        <v>153</v>
      </c>
      <c r="D50" s="7">
        <v>788.28</v>
      </c>
      <c r="E50" s="13" t="s">
        <v>511</v>
      </c>
    </row>
    <row r="51" spans="1:5">
      <c r="A51" s="13"/>
      <c r="B51" s="3"/>
      <c r="C51" s="17" t="s">
        <v>153</v>
      </c>
      <c r="D51" s="7">
        <v>410.07</v>
      </c>
      <c r="E51" s="13" t="s">
        <v>512</v>
      </c>
    </row>
    <row r="52" spans="1:5">
      <c r="A52" s="13"/>
      <c r="B52" s="3"/>
      <c r="C52" s="17" t="s">
        <v>177</v>
      </c>
      <c r="D52" s="7">
        <v>108.09</v>
      </c>
      <c r="E52" s="13" t="s">
        <v>521</v>
      </c>
    </row>
    <row r="53" spans="1:5">
      <c r="A53" s="13"/>
      <c r="B53" s="3"/>
      <c r="C53" s="17" t="s">
        <v>177</v>
      </c>
      <c r="D53" s="7">
        <v>4.6399999999999997</v>
      </c>
      <c r="E53" s="13" t="s">
        <v>521</v>
      </c>
    </row>
    <row r="54" spans="1:5">
      <c r="A54" s="13"/>
      <c r="B54" s="3"/>
      <c r="C54" s="17" t="s">
        <v>177</v>
      </c>
      <c r="D54" s="7">
        <v>45.61</v>
      </c>
      <c r="E54" s="13" t="s">
        <v>521</v>
      </c>
    </row>
    <row r="55" spans="1:5">
      <c r="A55" s="13"/>
      <c r="B55" s="3"/>
      <c r="C55" s="17" t="s">
        <v>177</v>
      </c>
      <c r="D55" s="7">
        <v>4.1900000000000004</v>
      </c>
      <c r="E55" s="13" t="s">
        <v>523</v>
      </c>
    </row>
    <row r="56" spans="1:5">
      <c r="A56" s="13"/>
      <c r="B56" s="3"/>
      <c r="C56" s="17" t="s">
        <v>177</v>
      </c>
      <c r="D56" s="7">
        <v>13214.14</v>
      </c>
      <c r="E56" s="13" t="s">
        <v>526</v>
      </c>
    </row>
    <row r="57" spans="1:5">
      <c r="A57" s="13"/>
      <c r="B57" s="3"/>
      <c r="C57" s="17" t="s">
        <v>177</v>
      </c>
      <c r="D57" s="7">
        <v>68.5</v>
      </c>
      <c r="E57" s="13" t="s">
        <v>549</v>
      </c>
    </row>
    <row r="58" spans="1:5">
      <c r="A58" s="13"/>
      <c r="B58" s="3"/>
      <c r="C58" s="17" t="s">
        <v>177</v>
      </c>
      <c r="D58" s="7">
        <v>3.23</v>
      </c>
      <c r="E58" s="13" t="s">
        <v>549</v>
      </c>
    </row>
    <row r="59" spans="1:5">
      <c r="A59" s="14"/>
      <c r="B59" s="13"/>
      <c r="C59" s="17" t="s">
        <v>100</v>
      </c>
      <c r="D59" s="7">
        <v>7.32</v>
      </c>
      <c r="E59" s="13" t="s">
        <v>529</v>
      </c>
    </row>
    <row r="60" spans="1:5">
      <c r="A60" s="13"/>
      <c r="B60" s="13"/>
      <c r="C60" s="17" t="s">
        <v>100</v>
      </c>
      <c r="D60" s="7">
        <v>13.17</v>
      </c>
      <c r="E60" s="13" t="s">
        <v>529</v>
      </c>
    </row>
    <row r="61" spans="1:5">
      <c r="A61" s="13"/>
      <c r="B61" s="13"/>
      <c r="C61" s="17" t="s">
        <v>100</v>
      </c>
      <c r="D61" s="7">
        <v>70.33</v>
      </c>
      <c r="E61" s="13" t="s">
        <v>529</v>
      </c>
    </row>
    <row r="62" spans="1:5">
      <c r="A62" s="13"/>
      <c r="B62" s="13"/>
      <c r="C62" s="17" t="s">
        <v>100</v>
      </c>
      <c r="D62" s="7">
        <v>17.59</v>
      </c>
      <c r="E62" s="13" t="s">
        <v>530</v>
      </c>
    </row>
    <row r="63" spans="1:5">
      <c r="A63" s="13"/>
      <c r="B63" s="13"/>
      <c r="C63" s="17" t="s">
        <v>100</v>
      </c>
      <c r="D63" s="33">
        <v>4700.5</v>
      </c>
      <c r="E63" s="13" t="s">
        <v>531</v>
      </c>
    </row>
    <row r="64" spans="1:5">
      <c r="A64" s="13"/>
      <c r="B64" s="13"/>
      <c r="C64" s="17" t="s">
        <v>100</v>
      </c>
      <c r="D64" s="33">
        <v>12055.18</v>
      </c>
      <c r="E64" s="13" t="s">
        <v>533</v>
      </c>
    </row>
    <row r="65" spans="1:5">
      <c r="A65" s="13"/>
      <c r="B65" s="13"/>
      <c r="C65" s="17" t="s">
        <v>100</v>
      </c>
      <c r="D65" s="33">
        <v>33.22</v>
      </c>
      <c r="E65" s="13" t="s">
        <v>549</v>
      </c>
    </row>
    <row r="66" spans="1:5">
      <c r="A66" s="13"/>
      <c r="B66" s="13"/>
      <c r="C66" s="17" t="s">
        <v>100</v>
      </c>
      <c r="D66" s="33">
        <v>14.67</v>
      </c>
      <c r="E66" s="13" t="s">
        <v>549</v>
      </c>
    </row>
    <row r="67" spans="1:5">
      <c r="A67" s="13"/>
      <c r="B67" s="13"/>
      <c r="C67" s="17" t="s">
        <v>100</v>
      </c>
      <c r="D67" s="33">
        <v>1071</v>
      </c>
      <c r="E67" s="13" t="s">
        <v>561</v>
      </c>
    </row>
    <row r="68" spans="1:5">
      <c r="A68" s="13"/>
      <c r="B68" s="13"/>
      <c r="C68" s="17" t="s">
        <v>179</v>
      </c>
      <c r="D68" s="33">
        <v>59</v>
      </c>
      <c r="E68" s="13" t="s">
        <v>539</v>
      </c>
    </row>
    <row r="69" spans="1:5">
      <c r="A69" s="13"/>
      <c r="B69" s="13"/>
      <c r="C69" s="17" t="s">
        <v>179</v>
      </c>
      <c r="D69" s="33">
        <v>4</v>
      </c>
      <c r="E69" s="13" t="s">
        <v>539</v>
      </c>
    </row>
    <row r="70" spans="1:5">
      <c r="A70" s="13"/>
      <c r="B70" s="13"/>
      <c r="C70" s="17" t="s">
        <v>179</v>
      </c>
      <c r="D70" s="33">
        <v>5.89</v>
      </c>
      <c r="E70" s="13" t="s">
        <v>549</v>
      </c>
    </row>
    <row r="71" spans="1:5">
      <c r="A71" s="13"/>
      <c r="B71" s="13"/>
      <c r="C71" s="17" t="s">
        <v>179</v>
      </c>
      <c r="D71" s="33">
        <v>3.23</v>
      </c>
      <c r="E71" s="13" t="s">
        <v>549</v>
      </c>
    </row>
    <row r="72" spans="1:5">
      <c r="A72" s="13"/>
      <c r="B72" s="13"/>
      <c r="C72" s="17" t="s">
        <v>179</v>
      </c>
      <c r="D72" s="33">
        <v>19.28</v>
      </c>
      <c r="E72" s="13" t="s">
        <v>549</v>
      </c>
    </row>
    <row r="73" spans="1:5">
      <c r="A73" s="13"/>
      <c r="B73" s="13"/>
      <c r="C73" s="17" t="s">
        <v>179</v>
      </c>
      <c r="D73" s="33">
        <v>268.94</v>
      </c>
      <c r="E73" s="13" t="s">
        <v>549</v>
      </c>
    </row>
    <row r="74" spans="1:5">
      <c r="A74" s="3" t="s">
        <v>49</v>
      </c>
      <c r="B74" s="3"/>
      <c r="C74" s="10"/>
      <c r="D74" s="11">
        <f>SUM(D50:D73)</f>
        <v>32990.069999999992</v>
      </c>
      <c r="E74" s="14"/>
    </row>
    <row r="75" spans="1:5">
      <c r="A75" s="71" t="s">
        <v>418</v>
      </c>
      <c r="B75" s="3"/>
      <c r="C75" s="72" t="s">
        <v>153</v>
      </c>
      <c r="D75" s="73">
        <v>539.99</v>
      </c>
      <c r="E75" s="14" t="s">
        <v>553</v>
      </c>
    </row>
    <row r="76" spans="1:5">
      <c r="A76" s="75"/>
      <c r="B76" s="3"/>
      <c r="C76" s="72" t="s">
        <v>181</v>
      </c>
      <c r="D76" s="73">
        <v>1593</v>
      </c>
      <c r="E76" s="14" t="s">
        <v>557</v>
      </c>
    </row>
    <row r="77" spans="1:5">
      <c r="B77" s="70"/>
      <c r="C77" s="72" t="s">
        <v>118</v>
      </c>
      <c r="D77" s="73">
        <v>2835</v>
      </c>
      <c r="E77" s="14" t="s">
        <v>559</v>
      </c>
    </row>
    <row r="78" spans="1:5">
      <c r="A78" s="71"/>
      <c r="B78" s="70"/>
      <c r="C78" s="72" t="s">
        <v>126</v>
      </c>
      <c r="D78" s="73">
        <v>1332.9</v>
      </c>
      <c r="E78" s="14" t="s">
        <v>560</v>
      </c>
    </row>
    <row r="79" spans="1:5">
      <c r="A79" s="3" t="s">
        <v>315</v>
      </c>
      <c r="B79" s="3"/>
      <c r="C79" s="10"/>
      <c r="D79" s="37">
        <f>SUM(D75:D78)</f>
        <v>6300.8899999999994</v>
      </c>
      <c r="E79" s="14"/>
    </row>
    <row r="80" spans="1:5">
      <c r="A80" s="13" t="s">
        <v>50</v>
      </c>
      <c r="B80" s="13"/>
      <c r="C80" s="17" t="s">
        <v>153</v>
      </c>
      <c r="D80" s="7">
        <v>297.3</v>
      </c>
      <c r="E80" s="13" t="s">
        <v>246</v>
      </c>
    </row>
    <row r="81" spans="1:5">
      <c r="A81" s="13"/>
      <c r="B81" s="13"/>
      <c r="C81" s="17" t="s">
        <v>153</v>
      </c>
      <c r="D81" s="7">
        <v>760.18</v>
      </c>
      <c r="E81" s="13" t="s">
        <v>246</v>
      </c>
    </row>
    <row r="82" spans="1:5">
      <c r="A82" s="13"/>
      <c r="B82" s="13"/>
      <c r="C82" s="17" t="s">
        <v>153</v>
      </c>
      <c r="D82" s="7">
        <v>371.8</v>
      </c>
      <c r="E82" s="13" t="s">
        <v>246</v>
      </c>
    </row>
    <row r="83" spans="1:5">
      <c r="A83" s="13"/>
      <c r="B83" s="13"/>
      <c r="C83" s="17" t="s">
        <v>177</v>
      </c>
      <c r="D83" s="7">
        <v>402.56</v>
      </c>
      <c r="E83" s="13" t="s">
        <v>246</v>
      </c>
    </row>
    <row r="84" spans="1:5">
      <c r="A84" s="13"/>
      <c r="B84" s="13"/>
      <c r="C84" s="17" t="s">
        <v>177</v>
      </c>
      <c r="D84" s="7">
        <v>873.36</v>
      </c>
      <c r="E84" s="13" t="s">
        <v>246</v>
      </c>
    </row>
    <row r="85" spans="1:5">
      <c r="A85" s="13"/>
      <c r="B85" s="13"/>
      <c r="C85" s="17" t="s">
        <v>100</v>
      </c>
      <c r="D85" s="7">
        <v>578.82000000000005</v>
      </c>
      <c r="E85" s="13" t="s">
        <v>246</v>
      </c>
    </row>
    <row r="86" spans="1:5">
      <c r="A86" s="13"/>
      <c r="B86" s="13"/>
      <c r="C86" s="17" t="s">
        <v>100</v>
      </c>
      <c r="D86" s="7">
        <v>237.94</v>
      </c>
      <c r="E86" s="13" t="s">
        <v>246</v>
      </c>
    </row>
    <row r="87" spans="1:5">
      <c r="A87" s="13"/>
      <c r="B87" s="13"/>
      <c r="C87" s="17" t="s">
        <v>216</v>
      </c>
      <c r="D87" s="7">
        <v>1545.54</v>
      </c>
      <c r="E87" s="13" t="s">
        <v>246</v>
      </c>
    </row>
    <row r="88" spans="1:5">
      <c r="A88" s="13"/>
      <c r="B88" s="13"/>
      <c r="C88" s="17" t="s">
        <v>179</v>
      </c>
      <c r="D88" s="7">
        <v>764.29</v>
      </c>
      <c r="E88" s="13" t="s">
        <v>246</v>
      </c>
    </row>
    <row r="89" spans="1:5">
      <c r="A89" s="13"/>
      <c r="B89" s="13"/>
      <c r="C89" s="17" t="s">
        <v>179</v>
      </c>
      <c r="D89" s="7">
        <v>954.65</v>
      </c>
      <c r="E89" s="13" t="s">
        <v>246</v>
      </c>
    </row>
    <row r="90" spans="1:5">
      <c r="A90" s="13"/>
      <c r="B90" s="13"/>
      <c r="C90" s="17" t="s">
        <v>118</v>
      </c>
      <c r="D90" s="7">
        <v>120</v>
      </c>
      <c r="E90" s="13" t="s">
        <v>313</v>
      </c>
    </row>
    <row r="91" spans="1:5">
      <c r="A91" s="13"/>
      <c r="B91" s="13"/>
      <c r="C91" s="17" t="s">
        <v>126</v>
      </c>
      <c r="D91" s="7">
        <v>544.54</v>
      </c>
      <c r="E91" s="13" t="s">
        <v>246</v>
      </c>
    </row>
    <row r="92" spans="1:5">
      <c r="A92" s="13"/>
      <c r="B92" s="13"/>
      <c r="C92" s="17" t="s">
        <v>126</v>
      </c>
      <c r="D92" s="7">
        <v>256.35000000000002</v>
      </c>
      <c r="E92" s="13" t="s">
        <v>246</v>
      </c>
    </row>
    <row r="93" spans="1:5">
      <c r="A93" s="13"/>
      <c r="B93" s="13"/>
      <c r="C93" s="17" t="s">
        <v>126</v>
      </c>
      <c r="D93" s="7">
        <v>298.95</v>
      </c>
      <c r="E93" s="13" t="s">
        <v>246</v>
      </c>
    </row>
    <row r="94" spans="1:5">
      <c r="A94" s="3" t="s">
        <v>52</v>
      </c>
      <c r="B94" s="3"/>
      <c r="C94" s="10"/>
      <c r="D94" s="11">
        <f>SUM(D80:D93)</f>
        <v>8006.28</v>
      </c>
      <c r="E94" s="3"/>
    </row>
    <row r="95" spans="1:5">
      <c r="A95" s="8">
        <v>20.12</v>
      </c>
      <c r="B95" s="13"/>
      <c r="C95" s="17"/>
      <c r="D95" s="7"/>
      <c r="E95" s="13"/>
    </row>
    <row r="96" spans="1:5">
      <c r="A96" s="23" t="s">
        <v>80</v>
      </c>
      <c r="B96" s="3"/>
      <c r="C96" s="10"/>
      <c r="D96" s="11">
        <f>SUM(D95:D95)</f>
        <v>0</v>
      </c>
      <c r="E96" s="3"/>
    </row>
    <row r="97" spans="1:5">
      <c r="A97" s="13" t="s">
        <v>53</v>
      </c>
      <c r="B97" s="13"/>
      <c r="C97" s="17"/>
      <c r="D97" s="33">
        <v>505</v>
      </c>
      <c r="E97" s="13" t="s">
        <v>468</v>
      </c>
    </row>
    <row r="98" spans="1:5">
      <c r="A98" s="3" t="s">
        <v>55</v>
      </c>
      <c r="B98" s="3"/>
      <c r="C98" s="10"/>
      <c r="D98" s="11">
        <f>SUM(D97)</f>
        <v>505</v>
      </c>
      <c r="E98" s="3"/>
    </row>
    <row r="99" spans="1:5">
      <c r="A99" s="8">
        <v>20.25</v>
      </c>
      <c r="B99" s="13"/>
      <c r="C99" s="17" t="s">
        <v>153</v>
      </c>
      <c r="D99" s="7">
        <f>13508.98</f>
        <v>13508.98</v>
      </c>
      <c r="E99" s="13" t="s">
        <v>510</v>
      </c>
    </row>
    <row r="100" spans="1:5">
      <c r="A100" s="8"/>
      <c r="B100" s="13"/>
      <c r="C100" s="17" t="s">
        <v>153</v>
      </c>
      <c r="D100" s="7">
        <v>1251.49</v>
      </c>
      <c r="E100" s="13" t="s">
        <v>510</v>
      </c>
    </row>
    <row r="101" spans="1:5">
      <c r="A101" s="8"/>
      <c r="B101" s="13"/>
      <c r="C101" s="17" t="s">
        <v>153</v>
      </c>
      <c r="D101" s="7">
        <v>3261.63</v>
      </c>
      <c r="E101" s="13" t="s">
        <v>515</v>
      </c>
    </row>
    <row r="102" spans="1:5">
      <c r="A102" s="8"/>
      <c r="B102" s="13"/>
      <c r="C102" s="17" t="s">
        <v>177</v>
      </c>
      <c r="D102" s="7">
        <v>3251.08</v>
      </c>
      <c r="E102" s="13" t="s">
        <v>383</v>
      </c>
    </row>
    <row r="103" spans="1:5">
      <c r="A103" s="8"/>
      <c r="B103" s="13"/>
      <c r="C103" s="17" t="s">
        <v>177</v>
      </c>
      <c r="D103" s="7">
        <v>17390.41</v>
      </c>
      <c r="E103" s="13" t="s">
        <v>510</v>
      </c>
    </row>
    <row r="104" spans="1:5">
      <c r="A104" s="8"/>
      <c r="B104" s="13"/>
      <c r="C104" s="17" t="s">
        <v>100</v>
      </c>
      <c r="D104" s="7">
        <v>1718.12</v>
      </c>
      <c r="E104" s="13" t="s">
        <v>510</v>
      </c>
    </row>
    <row r="105" spans="1:5">
      <c r="A105" s="8"/>
      <c r="B105" s="13"/>
      <c r="C105" s="17" t="s">
        <v>100</v>
      </c>
      <c r="D105" s="7">
        <v>5191.84</v>
      </c>
      <c r="E105" s="13" t="s">
        <v>510</v>
      </c>
    </row>
    <row r="106" spans="1:5">
      <c r="A106" s="8"/>
      <c r="B106" s="13"/>
      <c r="C106" s="17" t="s">
        <v>296</v>
      </c>
      <c r="D106" s="7">
        <v>3371.5</v>
      </c>
      <c r="E106" s="13" t="s">
        <v>510</v>
      </c>
    </row>
    <row r="107" spans="1:5">
      <c r="A107" s="3" t="s">
        <v>56</v>
      </c>
      <c r="B107" s="3"/>
      <c r="C107" s="10"/>
      <c r="D107" s="11">
        <f>SUM(D99:D106)</f>
        <v>48945.05</v>
      </c>
      <c r="E107" s="3"/>
    </row>
    <row r="108" spans="1:5">
      <c r="A108" s="13" t="s">
        <v>57</v>
      </c>
      <c r="B108" s="13"/>
      <c r="C108" s="17"/>
      <c r="D108" s="7"/>
      <c r="E108" s="13"/>
    </row>
    <row r="109" spans="1:5">
      <c r="A109" s="3" t="s">
        <v>58</v>
      </c>
      <c r="B109" s="3"/>
      <c r="C109" s="10"/>
      <c r="D109" s="11">
        <f>SUM(D108:D108)</f>
        <v>0</v>
      </c>
      <c r="E109" s="3"/>
    </row>
    <row r="110" spans="1:5">
      <c r="A110" s="13" t="s">
        <v>59</v>
      </c>
      <c r="B110" s="13"/>
      <c r="C110" s="17"/>
      <c r="D110" s="7"/>
      <c r="E110" s="13"/>
    </row>
    <row r="111" spans="1:5">
      <c r="A111" s="13"/>
      <c r="B111" s="13"/>
      <c r="C111" s="17"/>
      <c r="D111" s="7"/>
      <c r="E111" s="13"/>
    </row>
    <row r="112" spans="1:5">
      <c r="A112" s="3" t="s">
        <v>60</v>
      </c>
      <c r="B112" s="3"/>
      <c r="C112" s="10"/>
      <c r="D112" s="11">
        <f>SUM(D110:D110)</f>
        <v>0</v>
      </c>
      <c r="E112" s="3"/>
    </row>
    <row r="113" spans="1:5">
      <c r="A113" s="13" t="s">
        <v>61</v>
      </c>
      <c r="B113" s="13"/>
      <c r="C113" s="17" t="s">
        <v>177</v>
      </c>
      <c r="D113" s="33">
        <v>10</v>
      </c>
      <c r="E113" s="13" t="s">
        <v>383</v>
      </c>
    </row>
    <row r="114" spans="1:5">
      <c r="A114" s="13"/>
      <c r="B114" s="13"/>
      <c r="C114" s="17" t="s">
        <v>100</v>
      </c>
      <c r="D114" s="33">
        <v>85</v>
      </c>
      <c r="E114" s="13" t="s">
        <v>536</v>
      </c>
    </row>
    <row r="115" spans="1:5">
      <c r="A115" s="13"/>
      <c r="B115" s="13"/>
      <c r="C115" s="17" t="s">
        <v>100</v>
      </c>
      <c r="D115" s="33">
        <v>137.93</v>
      </c>
      <c r="E115" s="13" t="s">
        <v>554</v>
      </c>
    </row>
    <row r="116" spans="1:5">
      <c r="A116" s="13"/>
      <c r="B116" s="13"/>
      <c r="C116" s="17" t="s">
        <v>179</v>
      </c>
      <c r="D116" s="33">
        <v>112</v>
      </c>
      <c r="E116" s="13" t="s">
        <v>540</v>
      </c>
    </row>
    <row r="117" spans="1:5">
      <c r="A117" s="13"/>
      <c r="B117" s="13"/>
      <c r="C117" s="17" t="s">
        <v>179</v>
      </c>
      <c r="D117" s="33">
        <v>12.08</v>
      </c>
      <c r="E117" s="13" t="s">
        <v>540</v>
      </c>
    </row>
    <row r="118" spans="1:5">
      <c r="A118" s="13"/>
      <c r="B118" s="13"/>
      <c r="C118" s="17" t="s">
        <v>120</v>
      </c>
      <c r="D118" s="33">
        <v>357</v>
      </c>
      <c r="E118" s="13" t="s">
        <v>545</v>
      </c>
    </row>
    <row r="119" spans="1:5">
      <c r="A119" s="13"/>
      <c r="B119" s="13"/>
      <c r="C119" s="17" t="s">
        <v>126</v>
      </c>
      <c r="D119" s="33">
        <v>595</v>
      </c>
      <c r="E119" s="13" t="s">
        <v>546</v>
      </c>
    </row>
    <row r="120" spans="1:5">
      <c r="A120" s="13"/>
      <c r="B120" s="13"/>
      <c r="C120" s="17" t="s">
        <v>126</v>
      </c>
      <c r="D120" s="33">
        <v>595</v>
      </c>
      <c r="E120" s="13" t="s">
        <v>546</v>
      </c>
    </row>
    <row r="121" spans="1:5">
      <c r="A121" s="13"/>
      <c r="B121" s="13"/>
      <c r="C121" s="17" t="s">
        <v>126</v>
      </c>
      <c r="D121" s="33">
        <v>595</v>
      </c>
      <c r="E121" s="13" t="s">
        <v>546</v>
      </c>
    </row>
    <row r="122" spans="1:5">
      <c r="A122" s="13"/>
      <c r="B122" s="13"/>
      <c r="C122" s="17" t="s">
        <v>296</v>
      </c>
      <c r="D122" s="7">
        <v>-3426.5</v>
      </c>
      <c r="E122" s="13" t="s">
        <v>562</v>
      </c>
    </row>
    <row r="123" spans="1:5">
      <c r="A123" s="3" t="s">
        <v>62</v>
      </c>
      <c r="B123" s="3"/>
      <c r="C123" s="10"/>
      <c r="D123" s="11">
        <f>SUM(D113:D122)</f>
        <v>-927.48999999999978</v>
      </c>
      <c r="E123" s="3"/>
    </row>
    <row r="124" spans="1:5">
      <c r="A124" s="8">
        <v>59.17</v>
      </c>
      <c r="B124" s="13"/>
      <c r="C124" s="17" t="s">
        <v>153</v>
      </c>
      <c r="D124" s="7">
        <v>265164.84999999998</v>
      </c>
      <c r="E124" s="13" t="s">
        <v>278</v>
      </c>
    </row>
    <row r="125" spans="1:5">
      <c r="A125" s="8"/>
      <c r="B125" s="13"/>
      <c r="C125" s="17" t="s">
        <v>153</v>
      </c>
      <c r="D125" s="7">
        <v>21742.68</v>
      </c>
      <c r="E125" s="13" t="s">
        <v>278</v>
      </c>
    </row>
    <row r="126" spans="1:5">
      <c r="A126" s="8"/>
      <c r="B126" s="13"/>
      <c r="C126" s="17" t="s">
        <v>153</v>
      </c>
      <c r="D126" s="7">
        <v>98712.86</v>
      </c>
      <c r="E126" s="13" t="s">
        <v>278</v>
      </c>
    </row>
    <row r="127" spans="1:5">
      <c r="A127" s="8"/>
      <c r="B127" s="13"/>
      <c r="C127" s="17" t="s">
        <v>419</v>
      </c>
      <c r="D127" s="7">
        <v>147.81</v>
      </c>
      <c r="E127" s="13" t="s">
        <v>278</v>
      </c>
    </row>
    <row r="128" spans="1:5">
      <c r="A128" s="8"/>
      <c r="B128" s="13"/>
      <c r="C128" s="17" t="s">
        <v>419</v>
      </c>
      <c r="D128" s="7">
        <v>14963.98</v>
      </c>
      <c r="E128" s="13" t="s">
        <v>278</v>
      </c>
    </row>
    <row r="129" spans="1:5">
      <c r="A129" s="8"/>
      <c r="B129" s="13"/>
      <c r="C129" s="17" t="s">
        <v>419</v>
      </c>
      <c r="D129" s="7">
        <v>2860.85</v>
      </c>
      <c r="E129" s="13" t="s">
        <v>278</v>
      </c>
    </row>
    <row r="130" spans="1:5">
      <c r="A130" s="8"/>
      <c r="B130" s="13"/>
      <c r="C130" s="17" t="s">
        <v>419</v>
      </c>
      <c r="D130" s="7">
        <v>2980.28</v>
      </c>
      <c r="E130" s="13" t="s">
        <v>278</v>
      </c>
    </row>
    <row r="131" spans="1:5">
      <c r="A131" s="8"/>
      <c r="B131" s="13"/>
      <c r="C131" s="17" t="s">
        <v>419</v>
      </c>
      <c r="D131" s="7">
        <v>6345.85</v>
      </c>
      <c r="E131" s="13" t="s">
        <v>278</v>
      </c>
    </row>
    <row r="132" spans="1:5">
      <c r="A132" s="8"/>
      <c r="B132" s="13"/>
      <c r="C132" s="17" t="s">
        <v>419</v>
      </c>
      <c r="D132" s="7">
        <v>2834.45</v>
      </c>
      <c r="E132" s="13" t="s">
        <v>278</v>
      </c>
    </row>
    <row r="133" spans="1:5">
      <c r="A133" s="8"/>
      <c r="B133" s="13"/>
      <c r="C133" s="17" t="s">
        <v>419</v>
      </c>
      <c r="D133" s="7">
        <v>2704.87</v>
      </c>
      <c r="E133" s="13" t="s">
        <v>278</v>
      </c>
    </row>
    <row r="134" spans="1:5">
      <c r="A134" s="8"/>
      <c r="B134" s="13"/>
      <c r="C134" s="17" t="s">
        <v>419</v>
      </c>
      <c r="D134" s="7">
        <v>3000</v>
      </c>
      <c r="E134" s="13" t="s">
        <v>278</v>
      </c>
    </row>
    <row r="135" spans="1:5">
      <c r="A135" s="8"/>
      <c r="B135" s="13"/>
      <c r="C135" s="17" t="s">
        <v>419</v>
      </c>
      <c r="D135" s="7">
        <v>1756.93</v>
      </c>
      <c r="E135" s="13" t="s">
        <v>278</v>
      </c>
    </row>
    <row r="136" spans="1:5">
      <c r="A136" s="8"/>
      <c r="B136" s="13"/>
      <c r="C136" s="17" t="s">
        <v>419</v>
      </c>
      <c r="D136" s="7">
        <v>15000</v>
      </c>
      <c r="E136" s="13" t="s">
        <v>278</v>
      </c>
    </row>
    <row r="137" spans="1:5">
      <c r="A137" s="8"/>
      <c r="B137" s="13"/>
      <c r="C137" s="17" t="s">
        <v>419</v>
      </c>
      <c r="D137" s="7">
        <v>3711.43</v>
      </c>
      <c r="E137" s="13" t="s">
        <v>278</v>
      </c>
    </row>
    <row r="138" spans="1:5">
      <c r="A138" s="8"/>
      <c r="B138" s="13"/>
      <c r="C138" s="17" t="s">
        <v>419</v>
      </c>
      <c r="D138" s="7">
        <v>3414.34</v>
      </c>
      <c r="E138" s="13" t="s">
        <v>278</v>
      </c>
    </row>
    <row r="139" spans="1:5">
      <c r="A139" s="8"/>
      <c r="B139" s="13"/>
      <c r="C139" s="17" t="s">
        <v>419</v>
      </c>
      <c r="D139" s="7">
        <v>4335.67</v>
      </c>
      <c r="E139" s="13" t="s">
        <v>278</v>
      </c>
    </row>
    <row r="140" spans="1:5">
      <c r="A140" s="8"/>
      <c r="B140" s="13"/>
      <c r="C140" s="17" t="s">
        <v>419</v>
      </c>
      <c r="D140" s="7">
        <v>30000</v>
      </c>
      <c r="E140" s="13" t="s">
        <v>278</v>
      </c>
    </row>
    <row r="141" spans="1:5">
      <c r="A141" s="8"/>
      <c r="B141" s="13"/>
      <c r="C141" s="17" t="s">
        <v>419</v>
      </c>
      <c r="D141" s="7">
        <v>5520.25</v>
      </c>
      <c r="E141" s="13" t="s">
        <v>436</v>
      </c>
    </row>
    <row r="142" spans="1:5">
      <c r="A142" s="8"/>
      <c r="B142" s="13"/>
      <c r="C142" s="17" t="s">
        <v>419</v>
      </c>
      <c r="D142" s="7">
        <v>3628.66</v>
      </c>
      <c r="E142" s="13" t="s">
        <v>278</v>
      </c>
    </row>
    <row r="143" spans="1:5">
      <c r="A143" s="8"/>
      <c r="B143" s="13"/>
      <c r="C143" s="17" t="s">
        <v>419</v>
      </c>
      <c r="D143" s="7">
        <v>2609.29</v>
      </c>
      <c r="E143" s="13" t="s">
        <v>278</v>
      </c>
    </row>
    <row r="144" spans="1:5">
      <c r="A144" s="8"/>
      <c r="B144" s="13"/>
      <c r="C144" s="17" t="s">
        <v>419</v>
      </c>
      <c r="D144" s="7">
        <v>4307.1899999999996</v>
      </c>
      <c r="E144" s="13" t="s">
        <v>278</v>
      </c>
    </row>
    <row r="145" spans="1:5">
      <c r="A145" s="8"/>
      <c r="B145" s="13"/>
      <c r="C145" s="17" t="s">
        <v>177</v>
      </c>
      <c r="D145" s="7">
        <v>244896.54</v>
      </c>
      <c r="E145" s="13" t="s">
        <v>278</v>
      </c>
    </row>
    <row r="146" spans="1:5">
      <c r="A146" s="8"/>
      <c r="B146" s="13"/>
      <c r="C146" s="17" t="s">
        <v>100</v>
      </c>
      <c r="D146" s="7">
        <v>225000</v>
      </c>
      <c r="E146" s="13" t="s">
        <v>278</v>
      </c>
    </row>
    <row r="147" spans="1:5">
      <c r="A147" s="8"/>
      <c r="B147" s="13"/>
      <c r="C147" s="17" t="s">
        <v>100</v>
      </c>
      <c r="D147" s="7">
        <v>139233.35</v>
      </c>
      <c r="E147" s="13" t="s">
        <v>278</v>
      </c>
    </row>
    <row r="148" spans="1:5">
      <c r="A148" s="8"/>
      <c r="B148" s="13"/>
      <c r="C148" s="53" t="s">
        <v>179</v>
      </c>
      <c r="D148" s="33">
        <v>734214.07</v>
      </c>
      <c r="E148" s="13" t="s">
        <v>278</v>
      </c>
    </row>
    <row r="149" spans="1:5">
      <c r="A149" s="8"/>
      <c r="B149" s="13"/>
      <c r="C149" s="53" t="s">
        <v>179</v>
      </c>
      <c r="D149" s="33">
        <v>296123.65999999997</v>
      </c>
      <c r="E149" s="13" t="s">
        <v>278</v>
      </c>
    </row>
    <row r="150" spans="1:5">
      <c r="A150" s="8"/>
      <c r="B150" s="13"/>
      <c r="C150" s="53"/>
      <c r="D150" s="33"/>
      <c r="E150" s="13"/>
    </row>
    <row r="151" spans="1:5">
      <c r="A151" s="23" t="s">
        <v>64</v>
      </c>
      <c r="B151" s="3"/>
      <c r="C151" s="10"/>
      <c r="D151" s="11">
        <f>SUM(D124:D150)</f>
        <v>2135209.86</v>
      </c>
      <c r="E151" s="13"/>
    </row>
    <row r="152" spans="1:5">
      <c r="A152" s="32" t="s">
        <v>208</v>
      </c>
      <c r="B152" s="13"/>
      <c r="C152" s="17" t="s">
        <v>117</v>
      </c>
      <c r="D152" s="7"/>
      <c r="E152" s="13" t="s">
        <v>464</v>
      </c>
    </row>
    <row r="153" spans="1:5">
      <c r="A153" s="23" t="s">
        <v>209</v>
      </c>
      <c r="B153" s="3"/>
      <c r="C153" s="10"/>
      <c r="D153" s="11">
        <f>SUM(D152:D152)</f>
        <v>0</v>
      </c>
      <c r="E153" s="3"/>
    </row>
    <row r="154" spans="1:5">
      <c r="A154" s="24" t="s">
        <v>65</v>
      </c>
      <c r="B154" s="13"/>
      <c r="C154" s="6" t="s">
        <v>82</v>
      </c>
      <c r="D154" s="7">
        <v>9108</v>
      </c>
      <c r="E154" s="13" t="s">
        <v>479</v>
      </c>
    </row>
    <row r="155" spans="1:5">
      <c r="A155" s="26" t="s">
        <v>67</v>
      </c>
      <c r="B155" s="13"/>
      <c r="C155" s="6"/>
      <c r="D155" s="11">
        <f>SUM(D154)</f>
        <v>9108</v>
      </c>
      <c r="E155" s="13"/>
    </row>
    <row r="156" spans="1:5">
      <c r="A156" s="25">
        <v>65.010000000000005</v>
      </c>
      <c r="B156" s="13"/>
      <c r="C156" s="17"/>
      <c r="D156" s="7">
        <v>8694785.0299999993</v>
      </c>
      <c r="E156" s="13" t="s">
        <v>480</v>
      </c>
    </row>
    <row r="157" spans="1:5">
      <c r="A157" s="26" t="s">
        <v>69</v>
      </c>
      <c r="B157" s="13"/>
      <c r="C157" s="6"/>
      <c r="D157" s="11">
        <f>SUM(D156)</f>
        <v>8694785.0299999993</v>
      </c>
      <c r="E157" s="13"/>
    </row>
    <row r="158" spans="1:5">
      <c r="A158" s="25" t="s">
        <v>70</v>
      </c>
      <c r="B158" s="13"/>
      <c r="C158" s="17" t="s">
        <v>153</v>
      </c>
      <c r="D158" s="7">
        <v>35</v>
      </c>
      <c r="E158" s="13" t="s">
        <v>480</v>
      </c>
    </row>
    <row r="159" spans="1:5">
      <c r="A159" s="25"/>
      <c r="B159" s="13"/>
      <c r="C159" s="17" t="s">
        <v>106</v>
      </c>
      <c r="D159" s="7">
        <v>654.29999999999995</v>
      </c>
      <c r="E159" s="13" t="s">
        <v>558</v>
      </c>
    </row>
    <row r="160" spans="1:5">
      <c r="A160" s="25"/>
      <c r="B160" s="13"/>
      <c r="C160" s="17"/>
      <c r="D160" s="7">
        <v>5766051.8399999999</v>
      </c>
      <c r="E160" s="13" t="s">
        <v>480</v>
      </c>
    </row>
    <row r="161" spans="1:5">
      <c r="A161" s="26" t="s">
        <v>71</v>
      </c>
      <c r="B161" s="3"/>
      <c r="C161" s="10"/>
      <c r="D161" s="11">
        <f>SUM(D158:D160)</f>
        <v>5766741.1399999997</v>
      </c>
      <c r="E161" s="70" t="s">
        <v>514</v>
      </c>
    </row>
    <row r="162" spans="1:5">
      <c r="A162" s="25" t="s">
        <v>241</v>
      </c>
      <c r="B162" s="3"/>
      <c r="C162" s="17"/>
      <c r="D162" s="7"/>
      <c r="E162" s="13"/>
    </row>
    <row r="163" spans="1:5">
      <c r="A163" s="26" t="s">
        <v>242</v>
      </c>
      <c r="B163" s="3"/>
      <c r="C163" s="10"/>
      <c r="D163" s="11">
        <f>SUM(D162:D162)</f>
        <v>0</v>
      </c>
      <c r="E163" s="3"/>
    </row>
    <row r="164" spans="1:5">
      <c r="D164" s="28">
        <f>D14+D19+D21+D25+D29+D40+D49+D74+D94+D96+D98+D107+D109+D112+D123+D151+D153+D155+D157+D161+D163+D79+D31+D16</f>
        <v>16784470.16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45"/>
  <sheetViews>
    <sheetView workbookViewId="0">
      <selection activeCell="D22" sqref="D22"/>
    </sheetView>
  </sheetViews>
  <sheetFormatPr defaultRowHeight="15"/>
  <cols>
    <col min="1" max="3" width="9.140625" style="1"/>
    <col min="4" max="4" width="13.28515625" style="1" customWidth="1"/>
    <col min="5" max="5" width="70.85546875" style="1" customWidth="1"/>
    <col min="6" max="16384" width="9.140625" style="1"/>
  </cols>
  <sheetData>
    <row r="1" spans="1:5">
      <c r="A1" s="3" t="s">
        <v>4</v>
      </c>
      <c r="B1" s="4" t="s">
        <v>5</v>
      </c>
      <c r="C1" s="4" t="s">
        <v>6</v>
      </c>
      <c r="D1" s="29" t="s">
        <v>7</v>
      </c>
      <c r="E1" s="4" t="s">
        <v>8</v>
      </c>
    </row>
    <row r="2" spans="1:5">
      <c r="A2" s="5" t="s">
        <v>9</v>
      </c>
      <c r="B2" s="9" t="s">
        <v>509</v>
      </c>
      <c r="C2" s="53" t="s">
        <v>82</v>
      </c>
      <c r="D2" s="33">
        <v>52658</v>
      </c>
      <c r="E2" s="62" t="s">
        <v>401</v>
      </c>
    </row>
    <row r="3" spans="1:5">
      <c r="A3" s="5"/>
      <c r="B3" s="9"/>
      <c r="C3" s="53" t="s">
        <v>82</v>
      </c>
      <c r="D3" s="33">
        <v>205145</v>
      </c>
      <c r="E3" s="62" t="s">
        <v>402</v>
      </c>
    </row>
    <row r="4" spans="1:5">
      <c r="A4" s="5"/>
      <c r="B4" s="9"/>
      <c r="C4" s="53" t="s">
        <v>82</v>
      </c>
      <c r="D4" s="33">
        <v>81327</v>
      </c>
      <c r="E4" s="62" t="s">
        <v>471</v>
      </c>
    </row>
    <row r="5" spans="1:5">
      <c r="A5" s="5"/>
      <c r="B5" s="9"/>
      <c r="C5" s="53" t="s">
        <v>106</v>
      </c>
      <c r="D5" s="33">
        <v>60</v>
      </c>
      <c r="E5" s="62" t="s">
        <v>472</v>
      </c>
    </row>
    <row r="6" spans="1:5">
      <c r="A6" s="5"/>
      <c r="B6" s="9"/>
      <c r="C6" s="53" t="s">
        <v>106</v>
      </c>
      <c r="D6" s="33">
        <v>510</v>
      </c>
      <c r="E6" s="62" t="s">
        <v>411</v>
      </c>
    </row>
    <row r="7" spans="1:5">
      <c r="A7" s="5"/>
      <c r="B7" s="9"/>
      <c r="C7" s="53" t="s">
        <v>106</v>
      </c>
      <c r="D7" s="33">
        <v>90</v>
      </c>
      <c r="E7" s="62" t="s">
        <v>411</v>
      </c>
    </row>
    <row r="8" spans="1:5">
      <c r="A8" s="5"/>
      <c r="B8" s="9"/>
      <c r="C8" s="53" t="s">
        <v>106</v>
      </c>
      <c r="D8" s="33">
        <v>687</v>
      </c>
      <c r="E8" s="62" t="s">
        <v>411</v>
      </c>
    </row>
    <row r="9" spans="1:5">
      <c r="A9" s="5"/>
      <c r="B9" s="9"/>
      <c r="C9" s="53" t="s">
        <v>106</v>
      </c>
      <c r="D9" s="33">
        <v>60</v>
      </c>
      <c r="E9" s="62" t="s">
        <v>411</v>
      </c>
    </row>
    <row r="10" spans="1:5">
      <c r="A10" s="5"/>
      <c r="B10" s="9"/>
      <c r="C10" s="53" t="s">
        <v>106</v>
      </c>
      <c r="D10" s="33">
        <v>95</v>
      </c>
      <c r="E10" s="62" t="s">
        <v>411</v>
      </c>
    </row>
    <row r="11" spans="1:5">
      <c r="A11" s="5"/>
      <c r="B11" s="9"/>
      <c r="C11" s="53" t="s">
        <v>106</v>
      </c>
      <c r="D11" s="33">
        <v>35</v>
      </c>
      <c r="E11" s="62" t="s">
        <v>411</v>
      </c>
    </row>
    <row r="12" spans="1:5">
      <c r="A12" s="5"/>
      <c r="B12" s="9"/>
      <c r="C12" s="53" t="s">
        <v>106</v>
      </c>
      <c r="D12" s="33">
        <v>780</v>
      </c>
      <c r="E12" s="62" t="s">
        <v>412</v>
      </c>
    </row>
    <row r="13" spans="1:5">
      <c r="A13" s="5"/>
      <c r="B13" s="9"/>
      <c r="C13" s="53" t="s">
        <v>106</v>
      </c>
      <c r="D13" s="33">
        <v>980</v>
      </c>
      <c r="E13" s="62" t="s">
        <v>411</v>
      </c>
    </row>
    <row r="14" spans="1:5">
      <c r="A14" s="5"/>
      <c r="B14" s="9"/>
      <c r="C14" s="53" t="s">
        <v>106</v>
      </c>
      <c r="D14" s="33">
        <v>190</v>
      </c>
      <c r="E14" s="62" t="s">
        <v>411</v>
      </c>
    </row>
    <row r="15" spans="1:5">
      <c r="A15" s="5"/>
      <c r="B15" s="9"/>
      <c r="C15" s="53" t="s">
        <v>106</v>
      </c>
      <c r="D15" s="33">
        <v>950</v>
      </c>
      <c r="E15" s="62" t="s">
        <v>411</v>
      </c>
    </row>
    <row r="16" spans="1:5">
      <c r="A16" s="5"/>
      <c r="B16" s="9"/>
      <c r="C16" s="53" t="s">
        <v>106</v>
      </c>
      <c r="D16" s="33">
        <v>1500</v>
      </c>
      <c r="E16" s="62" t="s">
        <v>411</v>
      </c>
    </row>
    <row r="17" spans="1:5">
      <c r="A17" s="5"/>
      <c r="B17" s="9"/>
      <c r="C17" s="53" t="s">
        <v>106</v>
      </c>
      <c r="D17" s="33">
        <v>42</v>
      </c>
      <c r="E17" s="62" t="s">
        <v>411</v>
      </c>
    </row>
    <row r="18" spans="1:5">
      <c r="A18" s="5"/>
      <c r="B18" s="9"/>
      <c r="C18" s="61" t="s">
        <v>82</v>
      </c>
      <c r="D18" s="33">
        <v>17506</v>
      </c>
      <c r="E18" s="62" t="s">
        <v>420</v>
      </c>
    </row>
    <row r="19" spans="1:5">
      <c r="A19" s="5"/>
      <c r="B19" s="9"/>
      <c r="C19" s="61" t="s">
        <v>82</v>
      </c>
      <c r="D19" s="33">
        <f>200781-43235</f>
        <v>157546</v>
      </c>
      <c r="E19" s="62" t="s">
        <v>420</v>
      </c>
    </row>
    <row r="20" spans="1:5">
      <c r="A20" s="5"/>
      <c r="B20" s="9"/>
      <c r="C20" s="61" t="s">
        <v>82</v>
      </c>
      <c r="D20" s="33">
        <f>85939-3930-888</f>
        <v>81121</v>
      </c>
      <c r="E20" s="62" t="s">
        <v>420</v>
      </c>
    </row>
    <row r="21" spans="1:5">
      <c r="A21" s="5"/>
      <c r="B21" s="9"/>
      <c r="C21" s="61" t="s">
        <v>82</v>
      </c>
      <c r="D21" s="33">
        <v>41825</v>
      </c>
      <c r="E21" s="62" t="s">
        <v>420</v>
      </c>
    </row>
    <row r="22" spans="1:5">
      <c r="A22" s="5"/>
      <c r="B22" s="9"/>
      <c r="C22" s="61" t="s">
        <v>82</v>
      </c>
      <c r="D22" s="33">
        <f>130252-34345-4057</f>
        <v>91850</v>
      </c>
      <c r="E22" s="62" t="s">
        <v>420</v>
      </c>
    </row>
    <row r="23" spans="1:5">
      <c r="A23" s="5"/>
      <c r="B23" s="9"/>
      <c r="C23" s="61" t="s">
        <v>86</v>
      </c>
      <c r="D23" s="33">
        <v>655</v>
      </c>
      <c r="E23" s="62" t="s">
        <v>478</v>
      </c>
    </row>
    <row r="24" spans="1:5">
      <c r="A24" s="5"/>
      <c r="B24" s="9"/>
      <c r="C24" s="61" t="s">
        <v>120</v>
      </c>
      <c r="D24" s="33">
        <v>600</v>
      </c>
      <c r="E24" s="62" t="s">
        <v>476</v>
      </c>
    </row>
    <row r="25" spans="1:5">
      <c r="A25" s="3" t="s">
        <v>15</v>
      </c>
      <c r="B25" s="3"/>
      <c r="C25" s="10"/>
      <c r="D25" s="11">
        <f>SUM(D2:D24)</f>
        <v>736212</v>
      </c>
      <c r="E25" s="12"/>
    </row>
    <row r="26" spans="1:5">
      <c r="A26" s="13" t="s">
        <v>16</v>
      </c>
      <c r="B26" s="13"/>
      <c r="C26" s="6" t="s">
        <v>82</v>
      </c>
      <c r="D26" s="7">
        <v>43235</v>
      </c>
      <c r="E26" s="13" t="s">
        <v>421</v>
      </c>
    </row>
    <row r="27" spans="1:5">
      <c r="A27" s="3" t="s">
        <v>18</v>
      </c>
      <c r="B27" s="3"/>
      <c r="C27" s="10"/>
      <c r="D27" s="11">
        <f>D26</f>
        <v>43235</v>
      </c>
      <c r="E27" s="3"/>
    </row>
    <row r="28" spans="1:5">
      <c r="A28" s="13" t="s">
        <v>19</v>
      </c>
      <c r="B28" s="13"/>
      <c r="C28" s="17" t="s">
        <v>82</v>
      </c>
      <c r="D28" s="7">
        <v>1093</v>
      </c>
      <c r="E28" s="35" t="s">
        <v>527</v>
      </c>
    </row>
    <row r="29" spans="1:5">
      <c r="A29" s="13"/>
      <c r="B29" s="13"/>
      <c r="C29" s="17" t="s">
        <v>82</v>
      </c>
      <c r="D29" s="7">
        <v>4216</v>
      </c>
      <c r="E29" s="35" t="s">
        <v>528</v>
      </c>
    </row>
    <row r="30" spans="1:5">
      <c r="A30" s="13"/>
      <c r="B30" s="13"/>
      <c r="C30" s="17" t="s">
        <v>82</v>
      </c>
      <c r="D30" s="7">
        <v>1689</v>
      </c>
      <c r="E30" s="35" t="s">
        <v>404</v>
      </c>
    </row>
    <row r="31" spans="1:5">
      <c r="A31" s="13"/>
      <c r="B31" s="13"/>
      <c r="C31" s="17" t="s">
        <v>106</v>
      </c>
      <c r="D31" s="7">
        <v>9866</v>
      </c>
      <c r="E31" s="35" t="s">
        <v>475</v>
      </c>
    </row>
    <row r="32" spans="1:5">
      <c r="A32" s="3" t="s">
        <v>21</v>
      </c>
      <c r="B32" s="3"/>
      <c r="C32" s="10"/>
      <c r="D32" s="11">
        <f>SUM(D28:D31)</f>
        <v>16864</v>
      </c>
      <c r="E32" s="14"/>
    </row>
    <row r="33" spans="1:5">
      <c r="A33" s="13" t="s">
        <v>22</v>
      </c>
      <c r="B33" s="13"/>
      <c r="C33" s="17" t="s">
        <v>153</v>
      </c>
      <c r="D33" s="7">
        <v>270</v>
      </c>
      <c r="E33" s="13" t="s">
        <v>469</v>
      </c>
    </row>
    <row r="34" spans="1:5">
      <c r="A34" s="13"/>
      <c r="B34" s="13"/>
      <c r="C34" s="17" t="s">
        <v>153</v>
      </c>
      <c r="D34" s="7">
        <v>520</v>
      </c>
      <c r="E34" s="13" t="s">
        <v>469</v>
      </c>
    </row>
    <row r="35" spans="1:5">
      <c r="A35" s="13"/>
      <c r="B35" s="13"/>
      <c r="C35" s="17" t="s">
        <v>82</v>
      </c>
      <c r="D35" s="7">
        <v>520</v>
      </c>
      <c r="E35" s="13" t="s">
        <v>469</v>
      </c>
    </row>
    <row r="36" spans="1:5">
      <c r="A36" s="13"/>
      <c r="B36" s="13"/>
      <c r="C36" s="17" t="s">
        <v>82</v>
      </c>
      <c r="D36" s="7">
        <v>520</v>
      </c>
      <c r="E36" s="13" t="s">
        <v>469</v>
      </c>
    </row>
    <row r="37" spans="1:5">
      <c r="A37" s="3" t="s">
        <v>24</v>
      </c>
      <c r="B37" s="3"/>
      <c r="C37" s="10"/>
      <c r="D37" s="11">
        <f>SUM(D33:D36)</f>
        <v>1830</v>
      </c>
      <c r="E37" s="14"/>
    </row>
    <row r="38" spans="1:5">
      <c r="A38" s="13" t="s">
        <v>25</v>
      </c>
      <c r="B38" s="13"/>
      <c r="C38" s="17" t="s">
        <v>82</v>
      </c>
      <c r="D38" s="7">
        <v>34345</v>
      </c>
      <c r="E38" s="13" t="s">
        <v>227</v>
      </c>
    </row>
    <row r="39" spans="1:5">
      <c r="A39" s="3" t="s">
        <v>27</v>
      </c>
      <c r="B39" s="3"/>
      <c r="C39" s="10"/>
      <c r="D39" s="11">
        <f>D38</f>
        <v>34345</v>
      </c>
      <c r="E39" s="3"/>
    </row>
    <row r="40" spans="1:5">
      <c r="A40" s="13" t="s">
        <v>28</v>
      </c>
      <c r="B40" s="13"/>
      <c r="C40" s="6"/>
      <c r="D40" s="15">
        <v>18764</v>
      </c>
      <c r="E40" s="62" t="s">
        <v>415</v>
      </c>
    </row>
    <row r="41" spans="1:5">
      <c r="A41" s="5"/>
      <c r="B41" s="9"/>
      <c r="C41" s="6"/>
      <c r="D41" s="7">
        <v>3930</v>
      </c>
      <c r="E41" s="62" t="s">
        <v>423</v>
      </c>
    </row>
    <row r="42" spans="1:5">
      <c r="A42" s="3" t="s">
        <v>30</v>
      </c>
      <c r="B42" s="3"/>
      <c r="C42" s="10"/>
      <c r="D42" s="11">
        <f>D40+D41</f>
        <v>22694</v>
      </c>
      <c r="E42" s="14"/>
    </row>
    <row r="43" spans="1:5">
      <c r="A43" s="14" t="s">
        <v>130</v>
      </c>
      <c r="B43" s="14"/>
      <c r="C43" s="14"/>
      <c r="D43" s="30">
        <v>888</v>
      </c>
      <c r="E43" s="14" t="s">
        <v>228</v>
      </c>
    </row>
    <row r="44" spans="1:5">
      <c r="A44" s="14" t="s">
        <v>131</v>
      </c>
      <c r="B44" s="14"/>
      <c r="C44" s="14"/>
      <c r="D44" s="31">
        <f>D43</f>
        <v>888</v>
      </c>
      <c r="E44" s="14"/>
    </row>
    <row r="45" spans="1:5">
      <c r="D45" s="28">
        <f>D25+D27+D32+D37+D39+D42+D44</f>
        <v>856068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122"/>
  <sheetViews>
    <sheetView workbookViewId="0">
      <selection activeCell="M25" sqref="M25"/>
    </sheetView>
  </sheetViews>
  <sheetFormatPr defaultRowHeight="15"/>
  <cols>
    <col min="4" max="4" width="15.7109375" customWidth="1"/>
    <col min="5" max="5" width="62.140625" customWidth="1"/>
  </cols>
  <sheetData>
    <row r="1" spans="1:5">
      <c r="A1" s="78" t="s">
        <v>362</v>
      </c>
      <c r="B1" s="78"/>
      <c r="C1" s="78"/>
      <c r="D1" s="78"/>
      <c r="E1" s="77"/>
    </row>
    <row r="2" spans="1:5">
      <c r="A2" s="78" t="s">
        <v>1</v>
      </c>
      <c r="B2" s="78"/>
      <c r="C2" s="78"/>
      <c r="D2" s="78"/>
      <c r="E2" s="77"/>
    </row>
    <row r="3" spans="1:5">
      <c r="A3" s="78"/>
      <c r="B3" s="78"/>
      <c r="C3" s="78"/>
      <c r="D3" s="78"/>
      <c r="E3" s="77"/>
    </row>
    <row r="4" spans="1:5">
      <c r="A4" s="78" t="s">
        <v>2</v>
      </c>
      <c r="B4" s="78"/>
      <c r="C4" s="78"/>
      <c r="D4" s="78"/>
      <c r="E4" s="77"/>
    </row>
    <row r="5" spans="1:5">
      <c r="A5" s="78" t="s">
        <v>33</v>
      </c>
      <c r="B5" s="78"/>
      <c r="C5" s="78"/>
      <c r="D5" s="78"/>
      <c r="E5" s="77"/>
    </row>
    <row r="6" spans="1:5">
      <c r="A6" s="78"/>
      <c r="B6" s="78"/>
      <c r="C6" s="78"/>
      <c r="D6" s="78"/>
      <c r="E6" s="77"/>
    </row>
    <row r="7" spans="1:5">
      <c r="A7" s="78"/>
      <c r="B7" s="78"/>
      <c r="C7" s="78"/>
      <c r="D7" s="78"/>
      <c r="E7" s="77"/>
    </row>
    <row r="8" spans="1:5">
      <c r="A8" s="78" t="s">
        <v>31</v>
      </c>
      <c r="B8" s="78"/>
      <c r="C8" s="78"/>
      <c r="D8" s="104" t="s">
        <v>563</v>
      </c>
      <c r="E8" s="76">
        <v>2021</v>
      </c>
    </row>
    <row r="10" spans="1:5">
      <c r="A10" s="79" t="s">
        <v>4</v>
      </c>
      <c r="B10" s="80" t="s">
        <v>5</v>
      </c>
      <c r="C10" s="80" t="s">
        <v>6</v>
      </c>
      <c r="D10" s="80" t="s">
        <v>7</v>
      </c>
      <c r="E10" s="79" t="s">
        <v>8</v>
      </c>
    </row>
    <row r="11" spans="1:5">
      <c r="A11" s="81" t="s">
        <v>34</v>
      </c>
      <c r="B11" s="80"/>
      <c r="C11" s="91">
        <v>26</v>
      </c>
      <c r="D11" s="83">
        <v>6677.45</v>
      </c>
      <c r="E11" s="89" t="s">
        <v>564</v>
      </c>
    </row>
    <row r="12" spans="1:5">
      <c r="A12" s="92" t="s">
        <v>35</v>
      </c>
      <c r="B12" s="80"/>
      <c r="C12" s="80"/>
      <c r="D12" s="87">
        <v>6677.45</v>
      </c>
      <c r="E12" s="79"/>
    </row>
    <row r="13" spans="1:5">
      <c r="A13" s="108" t="s">
        <v>565</v>
      </c>
      <c r="B13" s="85"/>
      <c r="C13" s="77"/>
      <c r="D13" s="77"/>
      <c r="E13" s="77"/>
    </row>
    <row r="14" spans="1:5">
      <c r="A14" s="92" t="s">
        <v>169</v>
      </c>
      <c r="B14" s="85"/>
      <c r="C14" s="85"/>
      <c r="D14" s="87">
        <v>0</v>
      </c>
      <c r="E14" s="88"/>
    </row>
    <row r="15" spans="1:5">
      <c r="A15" s="81" t="s">
        <v>36</v>
      </c>
      <c r="B15" s="85"/>
      <c r="C15" s="82" t="s">
        <v>117</v>
      </c>
      <c r="D15" s="83">
        <v>30382.47</v>
      </c>
      <c r="E15" s="88" t="s">
        <v>460</v>
      </c>
    </row>
    <row r="16" spans="1:5">
      <c r="A16" s="81"/>
      <c r="B16" s="85"/>
      <c r="C16" s="90"/>
      <c r="D16" s="83"/>
      <c r="E16" s="88"/>
    </row>
    <row r="17" spans="1:5">
      <c r="A17" s="92" t="s">
        <v>37</v>
      </c>
      <c r="B17" s="80"/>
      <c r="C17" s="93"/>
      <c r="D17" s="87">
        <v>30382.47</v>
      </c>
      <c r="E17" s="79"/>
    </row>
    <row r="18" spans="1:5">
      <c r="A18" s="81" t="s">
        <v>38</v>
      </c>
      <c r="B18" s="85"/>
      <c r="C18" s="82" t="s">
        <v>117</v>
      </c>
      <c r="D18" s="83">
        <v>1109.46</v>
      </c>
      <c r="E18" s="88" t="s">
        <v>463</v>
      </c>
    </row>
    <row r="19" spans="1:5">
      <c r="A19" s="81"/>
      <c r="B19" s="85"/>
      <c r="C19" s="82" t="s">
        <v>327</v>
      </c>
      <c r="D19" s="83">
        <v>944.53</v>
      </c>
      <c r="E19" s="89" t="s">
        <v>566</v>
      </c>
    </row>
    <row r="20" spans="1:5">
      <c r="A20" s="92" t="s">
        <v>39</v>
      </c>
      <c r="B20" s="80"/>
      <c r="C20" s="93"/>
      <c r="D20" s="87">
        <v>2053.9899999999998</v>
      </c>
      <c r="E20" s="79"/>
    </row>
    <row r="21" spans="1:5">
      <c r="A21" s="81" t="s">
        <v>40</v>
      </c>
      <c r="B21" s="88"/>
      <c r="C21" s="82" t="s">
        <v>181</v>
      </c>
      <c r="D21" s="83">
        <v>9973.1200000000008</v>
      </c>
      <c r="E21" s="88" t="s">
        <v>487</v>
      </c>
    </row>
    <row r="22" spans="1:5">
      <c r="A22" s="92" t="s">
        <v>41</v>
      </c>
      <c r="B22" s="79"/>
      <c r="C22" s="94"/>
      <c r="D22" s="87">
        <v>9973.1200000000008</v>
      </c>
      <c r="E22" s="79"/>
    </row>
    <row r="23" spans="1:5">
      <c r="A23" s="81" t="s">
        <v>42</v>
      </c>
      <c r="B23" s="88"/>
      <c r="C23" s="90"/>
      <c r="D23" s="83"/>
      <c r="E23" s="88"/>
    </row>
    <row r="24" spans="1:5">
      <c r="A24" s="92" t="s">
        <v>43</v>
      </c>
      <c r="B24" s="79"/>
      <c r="C24" s="94"/>
      <c r="D24" s="87">
        <v>0</v>
      </c>
      <c r="E24" s="79"/>
    </row>
    <row r="25" spans="1:5">
      <c r="A25" s="107" t="s">
        <v>504</v>
      </c>
      <c r="B25" s="88"/>
      <c r="C25" s="90"/>
      <c r="D25" s="83"/>
      <c r="E25" s="88"/>
    </row>
    <row r="26" spans="1:5">
      <c r="A26" s="92" t="s">
        <v>503</v>
      </c>
      <c r="B26" s="79"/>
      <c r="C26" s="94"/>
      <c r="D26" s="87">
        <v>0</v>
      </c>
      <c r="E26" s="79"/>
    </row>
    <row r="27" spans="1:5">
      <c r="A27" s="81" t="s">
        <v>44</v>
      </c>
      <c r="B27" s="88"/>
      <c r="C27" s="82" t="s">
        <v>212</v>
      </c>
      <c r="D27" s="95">
        <v>8.1999999999999993</v>
      </c>
      <c r="E27" s="88" t="s">
        <v>250</v>
      </c>
    </row>
    <row r="28" spans="1:5">
      <c r="A28" s="81"/>
      <c r="B28" s="88"/>
      <c r="C28" s="82" t="s">
        <v>82</v>
      </c>
      <c r="D28" s="106">
        <v>5276.45</v>
      </c>
      <c r="E28" s="88" t="s">
        <v>499</v>
      </c>
    </row>
    <row r="29" spans="1:5">
      <c r="A29" s="81"/>
      <c r="B29" s="88"/>
      <c r="C29" s="82" t="s">
        <v>82</v>
      </c>
      <c r="D29" s="106">
        <v>2884.87</v>
      </c>
      <c r="E29" s="89" t="s">
        <v>567</v>
      </c>
    </row>
    <row r="30" spans="1:5">
      <c r="A30" s="81"/>
      <c r="B30" s="88"/>
      <c r="C30" s="82" t="s">
        <v>181</v>
      </c>
      <c r="D30" s="106">
        <v>3910.06</v>
      </c>
      <c r="E30" s="89" t="s">
        <v>500</v>
      </c>
    </row>
    <row r="31" spans="1:5">
      <c r="A31" s="81"/>
      <c r="B31" s="88"/>
      <c r="C31" s="82" t="s">
        <v>296</v>
      </c>
      <c r="D31" s="106">
        <v>-506</v>
      </c>
      <c r="E31" s="89" t="s">
        <v>568</v>
      </c>
    </row>
    <row r="32" spans="1:5">
      <c r="A32" s="79" t="s">
        <v>45</v>
      </c>
      <c r="B32" s="79"/>
      <c r="C32" s="86"/>
      <c r="D32" s="87">
        <v>11573.58</v>
      </c>
      <c r="E32" s="88"/>
    </row>
    <row r="33" spans="1:5">
      <c r="A33" s="88" t="s">
        <v>46</v>
      </c>
      <c r="B33" s="88"/>
      <c r="C33" s="90" t="s">
        <v>327</v>
      </c>
      <c r="D33" s="83">
        <v>3407.95</v>
      </c>
      <c r="E33" s="89" t="s">
        <v>569</v>
      </c>
    </row>
    <row r="34" spans="1:5">
      <c r="A34" s="88"/>
      <c r="B34" s="88"/>
      <c r="C34" s="82" t="s">
        <v>181</v>
      </c>
      <c r="D34" s="83">
        <v>7173.37</v>
      </c>
      <c r="E34" s="88" t="s">
        <v>493</v>
      </c>
    </row>
    <row r="35" spans="1:5">
      <c r="A35" s="88"/>
      <c r="B35" s="88"/>
      <c r="C35" s="82" t="s">
        <v>117</v>
      </c>
      <c r="D35" s="83">
        <v>5073.17</v>
      </c>
      <c r="E35" s="88" t="s">
        <v>495</v>
      </c>
    </row>
    <row r="36" spans="1:5">
      <c r="A36" s="88"/>
      <c r="B36" s="88"/>
      <c r="C36" s="82" t="s">
        <v>214</v>
      </c>
      <c r="D36" s="83">
        <v>14.99</v>
      </c>
      <c r="E36" s="89" t="s">
        <v>570</v>
      </c>
    </row>
    <row r="37" spans="1:5">
      <c r="A37" s="88"/>
      <c r="B37" s="88"/>
      <c r="C37" s="82" t="s">
        <v>156</v>
      </c>
      <c r="D37" s="83">
        <v>170</v>
      </c>
      <c r="E37" s="89" t="s">
        <v>570</v>
      </c>
    </row>
    <row r="38" spans="1:5">
      <c r="A38" s="88"/>
      <c r="B38" s="88"/>
      <c r="C38" s="82" t="s">
        <v>327</v>
      </c>
      <c r="D38" s="83">
        <v>50</v>
      </c>
      <c r="E38" s="89" t="s">
        <v>570</v>
      </c>
    </row>
    <row r="39" spans="1:5">
      <c r="A39" s="88"/>
      <c r="B39" s="88"/>
      <c r="C39" s="82" t="s">
        <v>82</v>
      </c>
      <c r="D39" s="83">
        <v>34.97</v>
      </c>
      <c r="E39" s="89" t="s">
        <v>571</v>
      </c>
    </row>
    <row r="40" spans="1:5">
      <c r="A40" s="88"/>
      <c r="B40" s="88"/>
      <c r="C40" s="82" t="s">
        <v>82</v>
      </c>
      <c r="D40" s="83">
        <v>1804.92</v>
      </c>
      <c r="E40" s="89" t="s">
        <v>572</v>
      </c>
    </row>
    <row r="41" spans="1:5">
      <c r="A41" s="88"/>
      <c r="B41" s="88"/>
      <c r="C41" s="82" t="s">
        <v>136</v>
      </c>
      <c r="D41" s="83">
        <v>30</v>
      </c>
      <c r="E41" s="89" t="s">
        <v>573</v>
      </c>
    </row>
    <row r="42" spans="1:5">
      <c r="A42" s="88"/>
      <c r="B42" s="88"/>
      <c r="C42" s="82" t="s">
        <v>217</v>
      </c>
      <c r="D42" s="83">
        <v>21.98</v>
      </c>
      <c r="E42" s="89" t="s">
        <v>571</v>
      </c>
    </row>
    <row r="43" spans="1:5">
      <c r="A43" s="79" t="s">
        <v>47</v>
      </c>
      <c r="B43" s="79"/>
      <c r="C43" s="86"/>
      <c r="D43" s="87">
        <v>17781.349999999999</v>
      </c>
      <c r="E43" s="79"/>
    </row>
    <row r="44" spans="1:5">
      <c r="A44" s="88" t="s">
        <v>48</v>
      </c>
      <c r="B44" s="79"/>
      <c r="C44" s="82" t="s">
        <v>212</v>
      </c>
      <c r="D44" s="83">
        <v>13214.95</v>
      </c>
      <c r="E44" s="88" t="s">
        <v>490</v>
      </c>
    </row>
    <row r="45" spans="1:5">
      <c r="A45" s="88"/>
      <c r="B45" s="79"/>
      <c r="C45" s="82" t="s">
        <v>212</v>
      </c>
      <c r="D45" s="83">
        <v>410.12</v>
      </c>
      <c r="E45" s="88" t="s">
        <v>491</v>
      </c>
    </row>
    <row r="46" spans="1:5">
      <c r="A46" s="88"/>
      <c r="B46" s="79"/>
      <c r="C46" s="82" t="s">
        <v>212</v>
      </c>
      <c r="D46" s="83">
        <v>5.23</v>
      </c>
      <c r="E46" s="88" t="s">
        <v>484</v>
      </c>
    </row>
    <row r="47" spans="1:5">
      <c r="A47" s="88"/>
      <c r="B47" s="79"/>
      <c r="C47" s="82" t="s">
        <v>212</v>
      </c>
      <c r="D47" s="83">
        <v>319.81000000000006</v>
      </c>
      <c r="E47" s="89" t="s">
        <v>223</v>
      </c>
    </row>
    <row r="48" spans="1:5">
      <c r="A48" s="88"/>
      <c r="B48" s="79"/>
      <c r="C48" s="82" t="s">
        <v>181</v>
      </c>
      <c r="D48" s="83">
        <v>17.559999999999999</v>
      </c>
      <c r="E48" s="88" t="s">
        <v>484</v>
      </c>
    </row>
    <row r="49" spans="1:5">
      <c r="A49" s="88"/>
      <c r="B49" s="79"/>
      <c r="C49" s="82" t="s">
        <v>181</v>
      </c>
      <c r="D49" s="83">
        <v>273.02999999999997</v>
      </c>
      <c r="E49" s="88" t="s">
        <v>505</v>
      </c>
    </row>
    <row r="50" spans="1:5">
      <c r="A50" s="88"/>
      <c r="B50" s="79"/>
      <c r="C50" s="82" t="s">
        <v>181</v>
      </c>
      <c r="D50" s="83">
        <v>88</v>
      </c>
      <c r="E50" s="88" t="s">
        <v>496</v>
      </c>
    </row>
    <row r="51" spans="1:5">
      <c r="A51" s="88"/>
      <c r="B51" s="79"/>
      <c r="C51" s="82" t="s">
        <v>181</v>
      </c>
      <c r="D51" s="83">
        <v>107.33</v>
      </c>
      <c r="E51" s="89" t="s">
        <v>574</v>
      </c>
    </row>
    <row r="52" spans="1:5">
      <c r="A52" s="89"/>
      <c r="B52" s="88"/>
      <c r="C52" s="82" t="s">
        <v>181</v>
      </c>
      <c r="D52" s="83">
        <v>12457.02</v>
      </c>
      <c r="E52" s="89" t="s">
        <v>575</v>
      </c>
    </row>
    <row r="53" spans="1:5">
      <c r="A53" s="88"/>
      <c r="B53" s="88"/>
      <c r="C53" s="82" t="s">
        <v>117</v>
      </c>
      <c r="D53" s="83">
        <v>25.66</v>
      </c>
      <c r="E53" s="88" t="s">
        <v>492</v>
      </c>
    </row>
    <row r="54" spans="1:5">
      <c r="A54" s="88"/>
      <c r="B54" s="88"/>
      <c r="C54" s="82" t="s">
        <v>117</v>
      </c>
      <c r="D54" s="83">
        <v>81.63000000000001</v>
      </c>
      <c r="E54" s="89" t="s">
        <v>574</v>
      </c>
    </row>
    <row r="55" spans="1:5">
      <c r="A55" s="88"/>
      <c r="B55" s="88"/>
      <c r="C55" s="82" t="s">
        <v>117</v>
      </c>
      <c r="D55" s="83">
        <v>8.19</v>
      </c>
      <c r="E55" s="89" t="s">
        <v>223</v>
      </c>
    </row>
    <row r="56" spans="1:5">
      <c r="A56" s="88"/>
      <c r="B56" s="88"/>
      <c r="C56" s="82" t="s">
        <v>118</v>
      </c>
      <c r="D56" s="83">
        <v>949.95</v>
      </c>
      <c r="E56" s="89" t="s">
        <v>576</v>
      </c>
    </row>
    <row r="57" spans="1:5">
      <c r="A57" s="79" t="s">
        <v>49</v>
      </c>
      <c r="B57" s="79"/>
      <c r="C57" s="86"/>
      <c r="D57" s="87">
        <v>27958.480000000003</v>
      </c>
      <c r="E57" s="89"/>
    </row>
    <row r="58" spans="1:5">
      <c r="A58" s="88" t="s">
        <v>50</v>
      </c>
      <c r="B58" s="88"/>
      <c r="C58" s="82" t="s">
        <v>212</v>
      </c>
      <c r="D58" s="83">
        <v>385.59</v>
      </c>
      <c r="E58" s="88" t="s">
        <v>282</v>
      </c>
    </row>
    <row r="59" spans="1:5">
      <c r="A59" s="88"/>
      <c r="B59" s="88"/>
      <c r="C59" s="82" t="s">
        <v>212</v>
      </c>
      <c r="D59" s="83">
        <v>204.18</v>
      </c>
      <c r="E59" s="88" t="s">
        <v>282</v>
      </c>
    </row>
    <row r="60" spans="1:5">
      <c r="A60" s="88"/>
      <c r="B60" s="88"/>
      <c r="C60" s="82" t="s">
        <v>212</v>
      </c>
      <c r="D60" s="83">
        <v>338.75</v>
      </c>
      <c r="E60" s="88" t="s">
        <v>282</v>
      </c>
    </row>
    <row r="61" spans="1:5">
      <c r="A61" s="88"/>
      <c r="B61" s="88"/>
      <c r="C61" s="82" t="s">
        <v>212</v>
      </c>
      <c r="D61" s="83">
        <v>32</v>
      </c>
      <c r="E61" s="88" t="s">
        <v>282</v>
      </c>
    </row>
    <row r="62" spans="1:5">
      <c r="A62" s="88"/>
      <c r="B62" s="88"/>
      <c r="C62" s="82" t="s">
        <v>82</v>
      </c>
      <c r="D62" s="83">
        <v>171.87</v>
      </c>
      <c r="E62" s="88" t="s">
        <v>282</v>
      </c>
    </row>
    <row r="63" spans="1:5">
      <c r="A63" s="88"/>
      <c r="B63" s="88"/>
      <c r="C63" s="82" t="s">
        <v>82</v>
      </c>
      <c r="D63" s="83">
        <v>1462.09</v>
      </c>
      <c r="E63" s="88" t="s">
        <v>282</v>
      </c>
    </row>
    <row r="64" spans="1:5">
      <c r="A64" s="88"/>
      <c r="B64" s="88"/>
      <c r="C64" s="82" t="s">
        <v>82</v>
      </c>
      <c r="D64" s="83">
        <v>309.77999999999997</v>
      </c>
      <c r="E64" s="88" t="s">
        <v>282</v>
      </c>
    </row>
    <row r="65" spans="1:5">
      <c r="A65" s="88"/>
      <c r="B65" s="88"/>
      <c r="C65" s="82" t="s">
        <v>82</v>
      </c>
      <c r="D65" s="83">
        <v>652.91999999999996</v>
      </c>
      <c r="E65" s="88" t="s">
        <v>282</v>
      </c>
    </row>
    <row r="66" spans="1:5">
      <c r="A66" s="88"/>
      <c r="B66" s="88"/>
      <c r="C66" s="82" t="s">
        <v>181</v>
      </c>
      <c r="D66" s="83">
        <v>908.81</v>
      </c>
      <c r="E66" s="89" t="s">
        <v>282</v>
      </c>
    </row>
    <row r="67" spans="1:5">
      <c r="A67" s="79" t="s">
        <v>52</v>
      </c>
      <c r="B67" s="79"/>
      <c r="C67" s="86"/>
      <c r="D67" s="87">
        <v>4465.99</v>
      </c>
      <c r="E67" s="79"/>
    </row>
    <row r="68" spans="1:5">
      <c r="A68" s="84">
        <v>20.12</v>
      </c>
      <c r="B68" s="88"/>
      <c r="C68" s="90"/>
      <c r="D68" s="83"/>
      <c r="E68" s="88"/>
    </row>
    <row r="69" spans="1:5">
      <c r="A69" s="96" t="s">
        <v>80</v>
      </c>
      <c r="B69" s="79"/>
      <c r="C69" s="86"/>
      <c r="D69" s="87">
        <v>0</v>
      </c>
      <c r="E69" s="79"/>
    </row>
    <row r="70" spans="1:5">
      <c r="A70" s="88" t="s">
        <v>53</v>
      </c>
      <c r="B70" s="88"/>
      <c r="C70" s="90"/>
      <c r="D70" s="83">
        <v>375</v>
      </c>
      <c r="E70" s="88" t="s">
        <v>468</v>
      </c>
    </row>
    <row r="71" spans="1:5">
      <c r="A71" s="79" t="s">
        <v>55</v>
      </c>
      <c r="B71" s="79"/>
      <c r="C71" s="86"/>
      <c r="D71" s="87">
        <v>375</v>
      </c>
      <c r="E71" s="79"/>
    </row>
    <row r="72" spans="1:5">
      <c r="A72" s="84">
        <v>20.25</v>
      </c>
      <c r="B72" s="88"/>
      <c r="C72" s="82" t="s">
        <v>217</v>
      </c>
      <c r="D72" s="83">
        <v>1210</v>
      </c>
      <c r="E72" s="88" t="s">
        <v>433</v>
      </c>
    </row>
    <row r="73" spans="1:5">
      <c r="A73" s="84"/>
      <c r="B73" s="88"/>
      <c r="C73" s="82" t="s">
        <v>393</v>
      </c>
      <c r="D73" s="83">
        <v>1210</v>
      </c>
      <c r="E73" s="88" t="s">
        <v>433</v>
      </c>
    </row>
    <row r="74" spans="1:5">
      <c r="A74" s="84"/>
      <c r="B74" s="88"/>
      <c r="C74" s="82" t="s">
        <v>118</v>
      </c>
      <c r="D74" s="83">
        <v>15200.84</v>
      </c>
      <c r="E74" s="88" t="s">
        <v>433</v>
      </c>
    </row>
    <row r="75" spans="1:5">
      <c r="A75" s="79" t="s">
        <v>56</v>
      </c>
      <c r="B75" s="79"/>
      <c r="C75" s="86"/>
      <c r="D75" s="87">
        <v>17620.84</v>
      </c>
      <c r="E75" s="79"/>
    </row>
    <row r="76" spans="1:5">
      <c r="A76" s="88" t="s">
        <v>57</v>
      </c>
      <c r="B76" s="88"/>
      <c r="C76" s="82" t="s">
        <v>212</v>
      </c>
      <c r="D76" s="83">
        <v>747.69</v>
      </c>
      <c r="E76" s="88" t="s">
        <v>250</v>
      </c>
    </row>
    <row r="77" spans="1:5">
      <c r="A77" s="79" t="s">
        <v>58</v>
      </c>
      <c r="B77" s="79"/>
      <c r="C77" s="86"/>
      <c r="D77" s="87">
        <v>747.69</v>
      </c>
      <c r="E77" s="79"/>
    </row>
    <row r="78" spans="1:5">
      <c r="A78" s="88" t="s">
        <v>59</v>
      </c>
      <c r="B78" s="88"/>
      <c r="C78" s="82" t="s">
        <v>117</v>
      </c>
      <c r="D78" s="83">
        <v>541.53</v>
      </c>
      <c r="E78" s="89" t="s">
        <v>577</v>
      </c>
    </row>
    <row r="79" spans="1:5">
      <c r="A79" s="79" t="s">
        <v>60</v>
      </c>
      <c r="B79" s="79"/>
      <c r="C79" s="86"/>
      <c r="D79" s="87">
        <v>541.53</v>
      </c>
      <c r="E79" s="79"/>
    </row>
    <row r="80" spans="1:5">
      <c r="A80" s="88" t="s">
        <v>61</v>
      </c>
      <c r="B80" s="88"/>
      <c r="C80" s="82" t="s">
        <v>216</v>
      </c>
      <c r="D80" s="83">
        <v>621.5</v>
      </c>
      <c r="E80" s="88" t="s">
        <v>461</v>
      </c>
    </row>
    <row r="81" spans="1:5">
      <c r="A81" s="88"/>
      <c r="B81" s="88"/>
      <c r="C81" s="82" t="s">
        <v>117</v>
      </c>
      <c r="D81" s="83">
        <v>275.58</v>
      </c>
      <c r="E81" s="89" t="s">
        <v>578</v>
      </c>
    </row>
    <row r="82" spans="1:5">
      <c r="A82" s="88"/>
      <c r="B82" s="88"/>
      <c r="C82" s="82" t="s">
        <v>82</v>
      </c>
      <c r="D82" s="83">
        <v>328.3</v>
      </c>
      <c r="E82" s="88" t="s">
        <v>461</v>
      </c>
    </row>
    <row r="83" spans="1:5">
      <c r="A83" s="88"/>
      <c r="B83" s="88"/>
      <c r="C83" s="82" t="s">
        <v>82</v>
      </c>
      <c r="D83" s="83">
        <v>665</v>
      </c>
      <c r="E83" s="88" t="s">
        <v>462</v>
      </c>
    </row>
    <row r="84" spans="1:5">
      <c r="A84" s="88"/>
      <c r="B84" s="88"/>
      <c r="C84" s="82" t="s">
        <v>82</v>
      </c>
      <c r="D84" s="83">
        <v>1805</v>
      </c>
      <c r="E84" s="88" t="s">
        <v>462</v>
      </c>
    </row>
    <row r="85" spans="1:5">
      <c r="A85" s="79" t="s">
        <v>62</v>
      </c>
      <c r="B85" s="79"/>
      <c r="C85" s="86"/>
      <c r="D85" s="87">
        <v>3695.38</v>
      </c>
      <c r="E85" s="79"/>
    </row>
    <row r="86" spans="1:5">
      <c r="A86" s="84">
        <v>59.17</v>
      </c>
      <c r="B86" s="88"/>
      <c r="C86" s="82" t="s">
        <v>393</v>
      </c>
      <c r="D86" s="83">
        <v>2975.08</v>
      </c>
      <c r="E86" s="88" t="s">
        <v>278</v>
      </c>
    </row>
    <row r="87" spans="1:5">
      <c r="A87" s="84"/>
      <c r="B87" s="88"/>
      <c r="C87" s="82" t="s">
        <v>393</v>
      </c>
      <c r="D87" s="83">
        <v>3622.33</v>
      </c>
      <c r="E87" s="88" t="s">
        <v>278</v>
      </c>
    </row>
    <row r="88" spans="1:5">
      <c r="A88" s="84"/>
      <c r="B88" s="88"/>
      <c r="C88" s="82" t="s">
        <v>393</v>
      </c>
      <c r="D88" s="83">
        <v>2855.86</v>
      </c>
      <c r="E88" s="88" t="s">
        <v>278</v>
      </c>
    </row>
    <row r="89" spans="1:5">
      <c r="A89" s="84"/>
      <c r="B89" s="88"/>
      <c r="C89" s="82" t="s">
        <v>393</v>
      </c>
      <c r="D89" s="83">
        <v>5510.61</v>
      </c>
      <c r="E89" s="88" t="s">
        <v>278</v>
      </c>
    </row>
    <row r="90" spans="1:5">
      <c r="A90" s="84"/>
      <c r="B90" s="88"/>
      <c r="C90" s="82" t="s">
        <v>393</v>
      </c>
      <c r="D90" s="83">
        <v>15435.79</v>
      </c>
      <c r="E90" s="88" t="s">
        <v>278</v>
      </c>
    </row>
    <row r="91" spans="1:5">
      <c r="A91" s="84"/>
      <c r="B91" s="88"/>
      <c r="C91" s="82" t="s">
        <v>393</v>
      </c>
      <c r="D91" s="83">
        <v>147.55000000000001</v>
      </c>
      <c r="E91" s="88" t="s">
        <v>278</v>
      </c>
    </row>
    <row r="92" spans="1:5">
      <c r="A92" s="84"/>
      <c r="B92" s="88"/>
      <c r="C92" s="82" t="s">
        <v>393</v>
      </c>
      <c r="D92" s="83">
        <v>2700.15</v>
      </c>
      <c r="E92" s="88" t="s">
        <v>278</v>
      </c>
    </row>
    <row r="93" spans="1:5">
      <c r="A93" s="84"/>
      <c r="B93" s="88"/>
      <c r="C93" s="82" t="s">
        <v>393</v>
      </c>
      <c r="D93" s="83">
        <v>2829.5</v>
      </c>
      <c r="E93" s="88" t="s">
        <v>278</v>
      </c>
    </row>
    <row r="94" spans="1:5">
      <c r="A94" s="84"/>
      <c r="B94" s="88"/>
      <c r="C94" s="82" t="s">
        <v>393</v>
      </c>
      <c r="D94" s="83">
        <v>6334.77</v>
      </c>
      <c r="E94" s="88" t="s">
        <v>278</v>
      </c>
    </row>
    <row r="95" spans="1:5">
      <c r="A95" s="84"/>
      <c r="B95" s="88"/>
      <c r="C95" s="82" t="s">
        <v>393</v>
      </c>
      <c r="D95" s="83">
        <v>3704.96</v>
      </c>
      <c r="E95" s="88" t="s">
        <v>278</v>
      </c>
    </row>
    <row r="96" spans="1:5">
      <c r="A96" s="84"/>
      <c r="B96" s="88"/>
      <c r="C96" s="82" t="s">
        <v>393</v>
      </c>
      <c r="D96" s="83">
        <v>1753.87</v>
      </c>
      <c r="E96" s="88" t="s">
        <v>436</v>
      </c>
    </row>
    <row r="97" spans="1:5">
      <c r="A97" s="84"/>
      <c r="B97" s="88"/>
      <c r="C97" s="82" t="s">
        <v>393</v>
      </c>
      <c r="D97" s="83">
        <v>15500</v>
      </c>
      <c r="E97" s="88" t="s">
        <v>278</v>
      </c>
    </row>
    <row r="98" spans="1:5">
      <c r="A98" s="84"/>
      <c r="B98" s="88"/>
      <c r="C98" s="82" t="s">
        <v>393</v>
      </c>
      <c r="D98" s="83">
        <v>3100</v>
      </c>
      <c r="E98" s="88" t="s">
        <v>278</v>
      </c>
    </row>
    <row r="99" spans="1:5">
      <c r="A99" s="84"/>
      <c r="B99" s="88"/>
      <c r="C99" s="82" t="s">
        <v>393</v>
      </c>
      <c r="D99" s="83">
        <v>31000</v>
      </c>
      <c r="E99" s="88" t="s">
        <v>278</v>
      </c>
    </row>
    <row r="100" spans="1:5">
      <c r="A100" s="84"/>
      <c r="B100" s="88"/>
      <c r="C100" s="82" t="s">
        <v>393</v>
      </c>
      <c r="D100" s="83">
        <v>4328.1000000000004</v>
      </c>
      <c r="E100" s="88" t="s">
        <v>278</v>
      </c>
    </row>
    <row r="101" spans="1:5">
      <c r="A101" s="84"/>
      <c r="B101" s="88"/>
      <c r="C101" s="82" t="s">
        <v>393</v>
      </c>
      <c r="D101" s="83">
        <v>3408.38</v>
      </c>
      <c r="E101" s="88" t="s">
        <v>278</v>
      </c>
    </row>
    <row r="102" spans="1:5">
      <c r="A102" s="84"/>
      <c r="B102" s="88"/>
      <c r="C102" s="82" t="s">
        <v>393</v>
      </c>
      <c r="D102" s="83">
        <v>4299.68</v>
      </c>
      <c r="E102" s="88" t="s">
        <v>278</v>
      </c>
    </row>
    <row r="103" spans="1:5">
      <c r="A103" s="84"/>
      <c r="B103" s="88"/>
      <c r="C103" s="105" t="s">
        <v>393</v>
      </c>
      <c r="D103" s="102">
        <v>2604.73</v>
      </c>
      <c r="E103" s="103" t="s">
        <v>278</v>
      </c>
    </row>
    <row r="104" spans="1:5">
      <c r="A104" s="84"/>
      <c r="B104" s="88"/>
      <c r="C104" s="105" t="s">
        <v>393</v>
      </c>
      <c r="D104" s="102">
        <v>4219.8999999999996</v>
      </c>
      <c r="E104" s="88" t="s">
        <v>278</v>
      </c>
    </row>
    <row r="105" spans="1:5">
      <c r="A105" s="84"/>
      <c r="B105" s="88"/>
      <c r="C105" s="105" t="s">
        <v>393</v>
      </c>
      <c r="D105" s="102">
        <v>273000</v>
      </c>
      <c r="E105" s="88" t="s">
        <v>278</v>
      </c>
    </row>
    <row r="106" spans="1:5">
      <c r="A106" s="84"/>
      <c r="B106" s="88"/>
      <c r="C106" s="105" t="s">
        <v>217</v>
      </c>
      <c r="D106" s="102">
        <v>151000</v>
      </c>
      <c r="E106" s="88" t="s">
        <v>278</v>
      </c>
    </row>
    <row r="107" spans="1:5">
      <c r="A107" s="84"/>
      <c r="B107" s="88"/>
      <c r="C107" s="105" t="s">
        <v>118</v>
      </c>
      <c r="D107" s="102">
        <v>85792.44</v>
      </c>
      <c r="E107" s="88" t="s">
        <v>278</v>
      </c>
    </row>
    <row r="108" spans="1:5">
      <c r="A108" s="84"/>
      <c r="B108" s="88"/>
      <c r="C108" s="105" t="s">
        <v>118</v>
      </c>
      <c r="D108" s="102">
        <v>27331.88</v>
      </c>
      <c r="E108" s="88" t="s">
        <v>278</v>
      </c>
    </row>
    <row r="109" spans="1:5">
      <c r="A109" s="96" t="s">
        <v>64</v>
      </c>
      <c r="B109" s="79"/>
      <c r="C109" s="86"/>
      <c r="D109" s="87">
        <v>653455.57999999996</v>
      </c>
      <c r="E109" s="88"/>
    </row>
    <row r="110" spans="1:5">
      <c r="A110" s="101" t="s">
        <v>208</v>
      </c>
      <c r="B110" s="88"/>
      <c r="C110" s="82" t="s">
        <v>181</v>
      </c>
      <c r="D110" s="83">
        <v>7104</v>
      </c>
      <c r="E110" s="89" t="s">
        <v>579</v>
      </c>
    </row>
    <row r="111" spans="1:5">
      <c r="A111" s="96" t="s">
        <v>209</v>
      </c>
      <c r="B111" s="79"/>
      <c r="C111" s="86"/>
      <c r="D111" s="87">
        <v>7104</v>
      </c>
      <c r="E111" s="79"/>
    </row>
    <row r="112" spans="1:5">
      <c r="A112" s="97" t="s">
        <v>65</v>
      </c>
      <c r="B112" s="88"/>
      <c r="C112" s="82" t="s">
        <v>82</v>
      </c>
      <c r="D112" s="83">
        <v>9200</v>
      </c>
      <c r="E112" s="88" t="s">
        <v>479</v>
      </c>
    </row>
    <row r="113" spans="1:5">
      <c r="A113" s="99" t="s">
        <v>67</v>
      </c>
      <c r="B113" s="88"/>
      <c r="C113" s="82"/>
      <c r="D113" s="87">
        <v>9200</v>
      </c>
      <c r="E113" s="88"/>
    </row>
    <row r="114" spans="1:5">
      <c r="A114" s="98">
        <v>65.010000000000005</v>
      </c>
      <c r="B114" s="88"/>
      <c r="C114" s="90"/>
      <c r="D114" s="83">
        <v>7263896.0899999999</v>
      </c>
      <c r="E114" s="88" t="s">
        <v>480</v>
      </c>
    </row>
    <row r="115" spans="1:5">
      <c r="A115" s="99" t="s">
        <v>69</v>
      </c>
      <c r="B115" s="88"/>
      <c r="C115" s="82"/>
      <c r="D115" s="87">
        <v>7263896.0899999999</v>
      </c>
      <c r="E115" s="88"/>
    </row>
    <row r="116" spans="1:5">
      <c r="A116" s="98" t="s">
        <v>70</v>
      </c>
      <c r="B116" s="88"/>
      <c r="C116" s="90"/>
      <c r="D116" s="83">
        <v>5046408.33</v>
      </c>
      <c r="E116" s="88" t="s">
        <v>480</v>
      </c>
    </row>
    <row r="117" spans="1:5">
      <c r="A117" s="99" t="s">
        <v>71</v>
      </c>
      <c r="B117" s="79"/>
      <c r="C117" s="86"/>
      <c r="D117" s="87">
        <v>5046408.33</v>
      </c>
      <c r="E117" s="79"/>
    </row>
    <row r="118" spans="1:5">
      <c r="A118" s="98" t="s">
        <v>580</v>
      </c>
      <c r="B118" s="88"/>
      <c r="C118" s="90"/>
      <c r="D118" s="83">
        <v>12988.85</v>
      </c>
      <c r="E118" s="88" t="s">
        <v>581</v>
      </c>
    </row>
    <row r="119" spans="1:5">
      <c r="A119" s="99" t="s">
        <v>582</v>
      </c>
      <c r="B119" s="79"/>
      <c r="C119" s="86"/>
      <c r="D119" s="87">
        <v>12988.85</v>
      </c>
      <c r="E119" s="79"/>
    </row>
    <row r="120" spans="1:5">
      <c r="A120" s="98" t="s">
        <v>241</v>
      </c>
      <c r="B120" s="79"/>
      <c r="C120" s="90"/>
      <c r="D120" s="83"/>
      <c r="E120" s="88"/>
    </row>
    <row r="121" spans="1:5">
      <c r="A121" s="99" t="s">
        <v>242</v>
      </c>
      <c r="B121" s="79"/>
      <c r="C121" s="86"/>
      <c r="D121" s="87">
        <v>0</v>
      </c>
      <c r="E121" s="79"/>
    </row>
    <row r="122" spans="1:5">
      <c r="A122" s="77"/>
      <c r="B122" s="77"/>
      <c r="C122" s="77"/>
      <c r="D122" s="100">
        <v>13126899.720000001</v>
      </c>
      <c r="E122" s="77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49"/>
  <sheetViews>
    <sheetView workbookViewId="0">
      <selection activeCell="K19" sqref="K19"/>
    </sheetView>
  </sheetViews>
  <sheetFormatPr defaultRowHeight="15"/>
  <cols>
    <col min="1" max="1" width="15.5703125" customWidth="1"/>
    <col min="2" max="2" width="11.42578125" customWidth="1"/>
    <col min="4" max="4" width="23.85546875" customWidth="1"/>
    <col min="5" max="5" width="29.5703125" customWidth="1"/>
  </cols>
  <sheetData>
    <row r="1" spans="1:5">
      <c r="A1" s="109" t="s">
        <v>4</v>
      </c>
      <c r="B1" s="110" t="s">
        <v>5</v>
      </c>
      <c r="C1" s="110" t="s">
        <v>6</v>
      </c>
      <c r="D1" s="123" t="s">
        <v>7</v>
      </c>
      <c r="E1" s="110" t="s">
        <v>8</v>
      </c>
    </row>
    <row r="2" spans="1:5">
      <c r="A2" s="111" t="s">
        <v>9</v>
      </c>
      <c r="B2" s="131" t="s">
        <v>563</v>
      </c>
      <c r="C2" s="128" t="s">
        <v>82</v>
      </c>
      <c r="D2" s="126">
        <v>53379</v>
      </c>
      <c r="E2" s="129" t="s">
        <v>401</v>
      </c>
    </row>
    <row r="3" spans="1:5">
      <c r="A3" s="111"/>
      <c r="B3" s="114"/>
      <c r="C3" s="128" t="s">
        <v>82</v>
      </c>
      <c r="D3" s="126">
        <v>207134</v>
      </c>
      <c r="E3" s="129" t="s">
        <v>402</v>
      </c>
    </row>
    <row r="4" spans="1:5">
      <c r="A4" s="111"/>
      <c r="B4" s="114"/>
      <c r="C4" s="128" t="s">
        <v>82</v>
      </c>
      <c r="D4" s="126">
        <v>81452</v>
      </c>
      <c r="E4" s="129" t="s">
        <v>471</v>
      </c>
    </row>
    <row r="5" spans="1:5">
      <c r="A5" s="111"/>
      <c r="B5" s="114"/>
      <c r="C5" s="128" t="s">
        <v>217</v>
      </c>
      <c r="D5" s="126">
        <v>2000</v>
      </c>
      <c r="E5" s="132" t="s">
        <v>478</v>
      </c>
    </row>
    <row r="6" spans="1:5">
      <c r="A6" s="111"/>
      <c r="B6" s="114"/>
      <c r="C6" s="128" t="s">
        <v>118</v>
      </c>
      <c r="D6" s="126">
        <v>60</v>
      </c>
      <c r="E6" s="129" t="s">
        <v>472</v>
      </c>
    </row>
    <row r="7" spans="1:5">
      <c r="A7" s="111"/>
      <c r="B7" s="114"/>
      <c r="C7" s="128" t="s">
        <v>118</v>
      </c>
      <c r="D7" s="126">
        <v>950</v>
      </c>
      <c r="E7" s="129" t="s">
        <v>411</v>
      </c>
    </row>
    <row r="8" spans="1:5">
      <c r="A8" s="111"/>
      <c r="B8" s="114"/>
      <c r="C8" s="128" t="s">
        <v>118</v>
      </c>
      <c r="D8" s="126">
        <v>400</v>
      </c>
      <c r="E8" s="129" t="s">
        <v>411</v>
      </c>
    </row>
    <row r="9" spans="1:5">
      <c r="A9" s="111"/>
      <c r="B9" s="114"/>
      <c r="C9" s="128" t="s">
        <v>118</v>
      </c>
      <c r="D9" s="126">
        <v>190</v>
      </c>
      <c r="E9" s="129" t="s">
        <v>411</v>
      </c>
    </row>
    <row r="10" spans="1:5">
      <c r="A10" s="111"/>
      <c r="B10" s="114"/>
      <c r="C10" s="128" t="s">
        <v>118</v>
      </c>
      <c r="D10" s="126">
        <v>60</v>
      </c>
      <c r="E10" s="129" t="s">
        <v>411</v>
      </c>
    </row>
    <row r="11" spans="1:5">
      <c r="A11" s="111"/>
      <c r="B11" s="114"/>
      <c r="C11" s="128" t="s">
        <v>118</v>
      </c>
      <c r="D11" s="126">
        <v>95</v>
      </c>
      <c r="E11" s="129" t="s">
        <v>411</v>
      </c>
    </row>
    <row r="12" spans="1:5">
      <c r="A12" s="111"/>
      <c r="B12" s="114"/>
      <c r="C12" s="128" t="s">
        <v>118</v>
      </c>
      <c r="D12" s="126">
        <v>35</v>
      </c>
      <c r="E12" s="129" t="s">
        <v>411</v>
      </c>
    </row>
    <row r="13" spans="1:5">
      <c r="A13" s="111"/>
      <c r="B13" s="114"/>
      <c r="C13" s="128" t="s">
        <v>118</v>
      </c>
      <c r="D13" s="126">
        <v>980</v>
      </c>
      <c r="E13" s="129" t="s">
        <v>411</v>
      </c>
    </row>
    <row r="14" spans="1:5">
      <c r="A14" s="111"/>
      <c r="B14" s="114"/>
      <c r="C14" s="128" t="s">
        <v>118</v>
      </c>
      <c r="D14" s="126">
        <v>780</v>
      </c>
      <c r="E14" s="129" t="s">
        <v>412</v>
      </c>
    </row>
    <row r="15" spans="1:5">
      <c r="A15" s="111"/>
      <c r="B15" s="114"/>
      <c r="C15" s="128" t="s">
        <v>118</v>
      </c>
      <c r="D15" s="126">
        <v>1500</v>
      </c>
      <c r="E15" s="129" t="s">
        <v>411</v>
      </c>
    </row>
    <row r="16" spans="1:5">
      <c r="A16" s="111"/>
      <c r="B16" s="114"/>
      <c r="C16" s="128" t="s">
        <v>118</v>
      </c>
      <c r="D16" s="126">
        <v>510</v>
      </c>
      <c r="E16" s="129" t="s">
        <v>411</v>
      </c>
    </row>
    <row r="17" spans="1:5">
      <c r="A17" s="111"/>
      <c r="B17" s="114"/>
      <c r="C17" s="128" t="s">
        <v>118</v>
      </c>
      <c r="D17" s="126">
        <v>90</v>
      </c>
      <c r="E17" s="129" t="s">
        <v>411</v>
      </c>
    </row>
    <row r="18" spans="1:5">
      <c r="A18" s="111"/>
      <c r="B18" s="114"/>
      <c r="C18" s="128" t="s">
        <v>118</v>
      </c>
      <c r="D18" s="126">
        <v>687</v>
      </c>
      <c r="E18" s="129" t="s">
        <v>411</v>
      </c>
    </row>
    <row r="19" spans="1:5">
      <c r="A19" s="111"/>
      <c r="B19" s="114"/>
      <c r="C19" s="128" t="s">
        <v>82</v>
      </c>
      <c r="D19" s="126">
        <v>83892</v>
      </c>
      <c r="E19" s="129" t="s">
        <v>420</v>
      </c>
    </row>
    <row r="20" spans="1:5">
      <c r="A20" s="111"/>
      <c r="B20" s="114"/>
      <c r="C20" s="128" t="s">
        <v>82</v>
      </c>
      <c r="D20" s="126">
        <v>159150</v>
      </c>
      <c r="E20" s="129" t="s">
        <v>420</v>
      </c>
    </row>
    <row r="21" spans="1:5">
      <c r="A21" s="111"/>
      <c r="B21" s="114"/>
      <c r="C21" s="128" t="s">
        <v>82</v>
      </c>
      <c r="D21" s="126">
        <v>97037</v>
      </c>
      <c r="E21" s="129" t="s">
        <v>420</v>
      </c>
    </row>
    <row r="22" spans="1:5">
      <c r="A22" s="111"/>
      <c r="B22" s="114"/>
      <c r="C22" s="128" t="s">
        <v>82</v>
      </c>
      <c r="D22" s="126">
        <v>20959</v>
      </c>
      <c r="E22" s="129" t="s">
        <v>420</v>
      </c>
    </row>
    <row r="23" spans="1:5">
      <c r="A23" s="111"/>
      <c r="B23" s="114"/>
      <c r="C23" s="128" t="s">
        <v>82</v>
      </c>
      <c r="D23" s="126">
        <v>42008</v>
      </c>
      <c r="E23" s="129" t="s">
        <v>420</v>
      </c>
    </row>
    <row r="24" spans="1:5">
      <c r="A24" s="111"/>
      <c r="B24" s="114"/>
      <c r="C24" s="128" t="s">
        <v>136</v>
      </c>
      <c r="D24" s="126">
        <v>300</v>
      </c>
      <c r="E24" s="132" t="s">
        <v>478</v>
      </c>
    </row>
    <row r="25" spans="1:5">
      <c r="A25" s="109" t="s">
        <v>15</v>
      </c>
      <c r="B25" s="109"/>
      <c r="C25" s="115"/>
      <c r="D25" s="116">
        <v>753648</v>
      </c>
      <c r="E25" s="117"/>
    </row>
    <row r="26" spans="1:5">
      <c r="A26" s="118" t="s">
        <v>16</v>
      </c>
      <c r="B26" s="118"/>
      <c r="C26" s="112" t="s">
        <v>82</v>
      </c>
      <c r="D26" s="113">
        <v>42129</v>
      </c>
      <c r="E26" s="118" t="s">
        <v>421</v>
      </c>
    </row>
    <row r="27" spans="1:5">
      <c r="A27" s="109" t="s">
        <v>18</v>
      </c>
      <c r="B27" s="109"/>
      <c r="C27" s="115"/>
      <c r="D27" s="116">
        <v>42129</v>
      </c>
      <c r="E27" s="109"/>
    </row>
    <row r="28" spans="1:5">
      <c r="A28" s="118" t="s">
        <v>19</v>
      </c>
      <c r="B28" s="118"/>
      <c r="C28" s="112" t="s">
        <v>217</v>
      </c>
      <c r="D28" s="113">
        <v>1093</v>
      </c>
      <c r="E28" s="130" t="s">
        <v>583</v>
      </c>
    </row>
    <row r="29" spans="1:5">
      <c r="A29" s="118"/>
      <c r="B29" s="118"/>
      <c r="C29" s="112" t="s">
        <v>217</v>
      </c>
      <c r="D29" s="113">
        <v>4216</v>
      </c>
      <c r="E29" s="130" t="s">
        <v>584</v>
      </c>
    </row>
    <row r="30" spans="1:5">
      <c r="A30" s="118"/>
      <c r="B30" s="118"/>
      <c r="C30" s="112" t="s">
        <v>217</v>
      </c>
      <c r="D30" s="113">
        <v>1689</v>
      </c>
      <c r="E30" s="130" t="s">
        <v>585</v>
      </c>
    </row>
    <row r="31" spans="1:5">
      <c r="A31" s="118"/>
      <c r="B31" s="118"/>
      <c r="C31" s="112" t="s">
        <v>217</v>
      </c>
      <c r="D31" s="113">
        <v>9416</v>
      </c>
      <c r="E31" s="127" t="s">
        <v>475</v>
      </c>
    </row>
    <row r="32" spans="1:5">
      <c r="A32" s="109" t="s">
        <v>21</v>
      </c>
      <c r="B32" s="109"/>
      <c r="C32" s="115"/>
      <c r="D32" s="116">
        <v>16414</v>
      </c>
      <c r="E32" s="119"/>
    </row>
    <row r="33" spans="1:5">
      <c r="A33" s="118" t="s">
        <v>22</v>
      </c>
      <c r="B33" s="118"/>
      <c r="C33" s="112" t="s">
        <v>212</v>
      </c>
      <c r="D33" s="113">
        <v>250</v>
      </c>
      <c r="E33" s="118" t="s">
        <v>469</v>
      </c>
    </row>
    <row r="34" spans="1:5">
      <c r="A34" s="118"/>
      <c r="B34" s="118"/>
      <c r="C34" s="112" t="s">
        <v>212</v>
      </c>
      <c r="D34" s="113">
        <v>230</v>
      </c>
      <c r="E34" s="118" t="s">
        <v>469</v>
      </c>
    </row>
    <row r="35" spans="1:5">
      <c r="A35" s="118"/>
      <c r="B35" s="118"/>
      <c r="C35" s="112" t="s">
        <v>212</v>
      </c>
      <c r="D35" s="113">
        <v>270</v>
      </c>
      <c r="E35" s="118" t="s">
        <v>469</v>
      </c>
    </row>
    <row r="36" spans="1:5">
      <c r="A36" s="118"/>
      <c r="B36" s="118"/>
      <c r="C36" s="112" t="s">
        <v>212</v>
      </c>
      <c r="D36" s="113">
        <v>520</v>
      </c>
      <c r="E36" s="118" t="s">
        <v>469</v>
      </c>
    </row>
    <row r="37" spans="1:5">
      <c r="A37" s="118"/>
      <c r="B37" s="118"/>
      <c r="C37" s="112" t="s">
        <v>82</v>
      </c>
      <c r="D37" s="113">
        <v>500</v>
      </c>
      <c r="E37" s="118" t="s">
        <v>469</v>
      </c>
    </row>
    <row r="38" spans="1:5">
      <c r="A38" s="118"/>
      <c r="B38" s="118"/>
      <c r="C38" s="112" t="s">
        <v>393</v>
      </c>
      <c r="D38" s="113">
        <v>520</v>
      </c>
      <c r="E38" s="118" t="s">
        <v>469</v>
      </c>
    </row>
    <row r="39" spans="1:5">
      <c r="A39" s="118"/>
      <c r="B39" s="118"/>
      <c r="C39" s="112" t="s">
        <v>393</v>
      </c>
      <c r="D39" s="113">
        <v>520</v>
      </c>
      <c r="E39" s="118" t="s">
        <v>469</v>
      </c>
    </row>
    <row r="40" spans="1:5">
      <c r="A40" s="118"/>
      <c r="B40" s="118"/>
      <c r="C40" s="112" t="s">
        <v>393</v>
      </c>
      <c r="D40" s="113">
        <v>520</v>
      </c>
      <c r="E40" s="118" t="s">
        <v>469</v>
      </c>
    </row>
    <row r="41" spans="1:5">
      <c r="A41" s="109" t="s">
        <v>24</v>
      </c>
      <c r="B41" s="109"/>
      <c r="C41" s="115"/>
      <c r="D41" s="116">
        <v>3330</v>
      </c>
      <c r="E41" s="119"/>
    </row>
    <row r="42" spans="1:5">
      <c r="A42" s="118" t="s">
        <v>25</v>
      </c>
      <c r="B42" s="118"/>
      <c r="C42" s="121" t="s">
        <v>82</v>
      </c>
      <c r="D42" s="113">
        <v>32965</v>
      </c>
      <c r="E42" s="118" t="s">
        <v>227</v>
      </c>
    </row>
    <row r="43" spans="1:5">
      <c r="A43" s="109" t="s">
        <v>27</v>
      </c>
      <c r="B43" s="109"/>
      <c r="C43" s="115"/>
      <c r="D43" s="116">
        <v>32965</v>
      </c>
      <c r="E43" s="109"/>
    </row>
    <row r="44" spans="1:5">
      <c r="A44" s="118" t="s">
        <v>28</v>
      </c>
      <c r="B44" s="118"/>
      <c r="C44" s="112" t="s">
        <v>82</v>
      </c>
      <c r="D44" s="120">
        <v>18987</v>
      </c>
      <c r="E44" s="129" t="s">
        <v>415</v>
      </c>
    </row>
    <row r="45" spans="1:5">
      <c r="A45" s="111"/>
      <c r="B45" s="114"/>
      <c r="C45" s="112" t="s">
        <v>82</v>
      </c>
      <c r="D45" s="113">
        <v>1465</v>
      </c>
      <c r="E45" s="129" t="s">
        <v>423</v>
      </c>
    </row>
    <row r="46" spans="1:5">
      <c r="A46" s="109" t="s">
        <v>30</v>
      </c>
      <c r="B46" s="109"/>
      <c r="C46" s="115"/>
      <c r="D46" s="116">
        <v>20452</v>
      </c>
      <c r="E46" s="119"/>
    </row>
    <row r="47" spans="1:5">
      <c r="A47" s="119" t="s">
        <v>130</v>
      </c>
      <c r="B47" s="119"/>
      <c r="C47" s="119"/>
      <c r="D47" s="124">
        <v>565</v>
      </c>
      <c r="E47" s="119"/>
    </row>
    <row r="48" spans="1:5">
      <c r="A48" s="119" t="s">
        <v>131</v>
      </c>
      <c r="B48" s="119"/>
      <c r="C48" s="119"/>
      <c r="D48" s="125">
        <v>565</v>
      </c>
      <c r="E48" s="119"/>
    </row>
    <row r="49" spans="4:4">
      <c r="D49" s="122">
        <v>869503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149"/>
  <sheetViews>
    <sheetView topLeftCell="A115" workbookViewId="0">
      <selection activeCell="E59" sqref="E59"/>
    </sheetView>
  </sheetViews>
  <sheetFormatPr defaultRowHeight="15"/>
  <cols>
    <col min="1" max="1" width="17.85546875" customWidth="1"/>
    <col min="2" max="2" width="12.140625" customWidth="1"/>
    <col min="4" max="4" width="24.28515625" customWidth="1"/>
    <col min="5" max="5" width="59.5703125" customWidth="1"/>
  </cols>
  <sheetData>
    <row r="1" spans="1:5">
      <c r="A1" s="134" t="s">
        <v>362</v>
      </c>
      <c r="B1" s="134"/>
      <c r="C1" s="134"/>
      <c r="D1" s="134"/>
      <c r="E1" s="133"/>
    </row>
    <row r="2" spans="1:5">
      <c r="A2" s="134" t="s">
        <v>1</v>
      </c>
      <c r="B2" s="134"/>
      <c r="C2" s="134"/>
      <c r="D2" s="134"/>
      <c r="E2" s="133"/>
    </row>
    <row r="3" spans="1:5">
      <c r="A3" s="134"/>
      <c r="B3" s="134"/>
      <c r="C3" s="134"/>
      <c r="D3" s="134"/>
      <c r="E3" s="133"/>
    </row>
    <row r="4" spans="1:5">
      <c r="A4" s="134" t="s">
        <v>2</v>
      </c>
      <c r="B4" s="134"/>
      <c r="C4" s="134"/>
      <c r="D4" s="134"/>
      <c r="E4" s="133"/>
    </row>
    <row r="5" spans="1:5">
      <c r="A5" s="134" t="s">
        <v>33</v>
      </c>
      <c r="B5" s="134"/>
      <c r="C5" s="134"/>
      <c r="D5" s="134"/>
      <c r="E5" s="133"/>
    </row>
    <row r="6" spans="1:5">
      <c r="A6" s="134"/>
      <c r="B6" s="134"/>
      <c r="C6" s="134"/>
      <c r="D6" s="134"/>
      <c r="E6" s="133"/>
    </row>
    <row r="7" spans="1:5">
      <c r="A7" s="134"/>
      <c r="B7" s="134"/>
      <c r="C7" s="134"/>
      <c r="D7" s="134"/>
      <c r="E7" s="133"/>
    </row>
    <row r="8" spans="1:5">
      <c r="A8" s="134"/>
      <c r="B8" s="134"/>
      <c r="C8" s="134"/>
      <c r="D8" s="160" t="s">
        <v>586</v>
      </c>
      <c r="E8" s="76">
        <v>2021</v>
      </c>
    </row>
    <row r="10" spans="1:5">
      <c r="A10" s="135" t="s">
        <v>4</v>
      </c>
      <c r="B10" s="136" t="s">
        <v>5</v>
      </c>
      <c r="C10" s="136" t="s">
        <v>6</v>
      </c>
      <c r="D10" s="136" t="s">
        <v>7</v>
      </c>
      <c r="E10" s="135" t="s">
        <v>8</v>
      </c>
    </row>
    <row r="11" spans="1:5">
      <c r="A11" s="137" t="s">
        <v>34</v>
      </c>
      <c r="B11" s="136"/>
      <c r="C11" s="147"/>
      <c r="D11" s="139"/>
      <c r="E11" s="145"/>
    </row>
    <row r="12" spans="1:5">
      <c r="A12" s="148" t="s">
        <v>35</v>
      </c>
      <c r="B12" s="136"/>
      <c r="C12" s="136"/>
      <c r="D12" s="143">
        <v>0</v>
      </c>
      <c r="E12" s="135"/>
    </row>
    <row r="13" spans="1:5">
      <c r="A13" s="164" t="s">
        <v>565</v>
      </c>
      <c r="B13" s="141"/>
      <c r="C13" s="133">
        <v>24</v>
      </c>
      <c r="D13" s="145">
        <v>1001.35</v>
      </c>
      <c r="E13" s="145" t="s">
        <v>250</v>
      </c>
    </row>
    <row r="14" spans="1:5">
      <c r="A14" s="148" t="s">
        <v>169</v>
      </c>
      <c r="B14" s="141"/>
      <c r="C14" s="141"/>
      <c r="D14" s="143">
        <v>1001.35</v>
      </c>
      <c r="E14" s="144"/>
    </row>
    <row r="15" spans="1:5">
      <c r="A15" s="137" t="s">
        <v>36</v>
      </c>
      <c r="B15" s="141"/>
      <c r="C15" s="138" t="s">
        <v>216</v>
      </c>
      <c r="D15" s="139">
        <v>29343.25</v>
      </c>
      <c r="E15" s="144" t="s">
        <v>460</v>
      </c>
    </row>
    <row r="16" spans="1:5">
      <c r="A16" s="137"/>
      <c r="B16" s="141"/>
      <c r="C16" s="138" t="s">
        <v>296</v>
      </c>
      <c r="D16" s="139">
        <v>2.37</v>
      </c>
      <c r="E16" s="145" t="s">
        <v>465</v>
      </c>
    </row>
    <row r="17" spans="1:5">
      <c r="A17" s="148" t="s">
        <v>37</v>
      </c>
      <c r="B17" s="136"/>
      <c r="C17" s="149"/>
      <c r="D17" s="143">
        <v>29345.62</v>
      </c>
      <c r="E17" s="135"/>
    </row>
    <row r="18" spans="1:5">
      <c r="A18" s="137" t="s">
        <v>38</v>
      </c>
      <c r="B18" s="141"/>
      <c r="C18" s="138" t="s">
        <v>136</v>
      </c>
      <c r="D18" s="139">
        <v>1205.8699999999999</v>
      </c>
      <c r="E18" s="144" t="s">
        <v>463</v>
      </c>
    </row>
    <row r="19" spans="1:5">
      <c r="A19" s="137"/>
      <c r="B19" s="141"/>
      <c r="C19" s="138" t="s">
        <v>214</v>
      </c>
      <c r="D19" s="139">
        <v>654.96</v>
      </c>
      <c r="E19" s="145" t="s">
        <v>566</v>
      </c>
    </row>
    <row r="20" spans="1:5">
      <c r="A20" s="137"/>
      <c r="B20" s="141"/>
      <c r="C20" s="138" t="s">
        <v>296</v>
      </c>
      <c r="D20" s="139">
        <v>675.65</v>
      </c>
      <c r="E20" s="145" t="s">
        <v>566</v>
      </c>
    </row>
    <row r="21" spans="1:5">
      <c r="A21" s="148" t="s">
        <v>39</v>
      </c>
      <c r="B21" s="136"/>
      <c r="C21" s="149"/>
      <c r="D21" s="143">
        <v>2536.48</v>
      </c>
      <c r="E21" s="135"/>
    </row>
    <row r="22" spans="1:5">
      <c r="A22" s="137" t="s">
        <v>40</v>
      </c>
      <c r="B22" s="144"/>
      <c r="C22" s="138" t="s">
        <v>296</v>
      </c>
      <c r="D22" s="139">
        <v>8508.41</v>
      </c>
      <c r="E22" s="144" t="s">
        <v>487</v>
      </c>
    </row>
    <row r="23" spans="1:5">
      <c r="A23" s="148" t="s">
        <v>41</v>
      </c>
      <c r="B23" s="135"/>
      <c r="C23" s="150"/>
      <c r="D23" s="143">
        <v>8508.41</v>
      </c>
      <c r="E23" s="135"/>
    </row>
    <row r="24" spans="1:5">
      <c r="A24" s="137" t="s">
        <v>42</v>
      </c>
      <c r="B24" s="144"/>
      <c r="C24" s="138" t="s">
        <v>296</v>
      </c>
      <c r="D24" s="139">
        <v>7993.83</v>
      </c>
      <c r="E24" s="145" t="s">
        <v>587</v>
      </c>
    </row>
    <row r="25" spans="1:5">
      <c r="A25" s="137"/>
      <c r="B25" s="144"/>
      <c r="C25" s="138" t="s">
        <v>103</v>
      </c>
      <c r="D25" s="139">
        <v>719.62</v>
      </c>
      <c r="E25" s="145" t="s">
        <v>588</v>
      </c>
    </row>
    <row r="26" spans="1:5">
      <c r="A26" s="137"/>
      <c r="B26" s="144"/>
      <c r="C26" s="138" t="s">
        <v>136</v>
      </c>
      <c r="D26" s="162">
        <v>103.05</v>
      </c>
      <c r="E26" s="145" t="s">
        <v>589</v>
      </c>
    </row>
    <row r="27" spans="1:5">
      <c r="A27" s="148" t="s">
        <v>43</v>
      </c>
      <c r="B27" s="135"/>
      <c r="C27" s="150"/>
      <c r="D27" s="143">
        <v>8816.5</v>
      </c>
      <c r="E27" s="135"/>
    </row>
    <row r="28" spans="1:5">
      <c r="A28" s="163" t="s">
        <v>504</v>
      </c>
      <c r="B28" s="144"/>
      <c r="C28" s="146"/>
      <c r="D28" s="139"/>
      <c r="E28" s="144"/>
    </row>
    <row r="29" spans="1:5">
      <c r="A29" s="148" t="s">
        <v>503</v>
      </c>
      <c r="B29" s="135"/>
      <c r="C29" s="150"/>
      <c r="D29" s="143">
        <v>0</v>
      </c>
      <c r="E29" s="135"/>
    </row>
    <row r="30" spans="1:5">
      <c r="A30" s="137" t="s">
        <v>44</v>
      </c>
      <c r="B30" s="144"/>
      <c r="C30" s="138" t="s">
        <v>153</v>
      </c>
      <c r="D30" s="151">
        <v>877.93</v>
      </c>
      <c r="E30" s="145" t="s">
        <v>590</v>
      </c>
    </row>
    <row r="31" spans="1:5">
      <c r="A31" s="137"/>
      <c r="B31" s="144"/>
      <c r="C31" s="138" t="s">
        <v>214</v>
      </c>
      <c r="D31" s="162">
        <v>69.02</v>
      </c>
      <c r="E31" s="145" t="s">
        <v>250</v>
      </c>
    </row>
    <row r="32" spans="1:5">
      <c r="A32" s="137"/>
      <c r="B32" s="144"/>
      <c r="C32" s="138" t="s">
        <v>214</v>
      </c>
      <c r="D32" s="162">
        <v>53.32</v>
      </c>
      <c r="E32" s="145" t="s">
        <v>250</v>
      </c>
    </row>
    <row r="33" spans="1:5">
      <c r="A33" s="137"/>
      <c r="B33" s="144"/>
      <c r="C33" s="138" t="s">
        <v>174</v>
      </c>
      <c r="D33" s="162">
        <v>2146.33</v>
      </c>
      <c r="E33" s="145" t="s">
        <v>567</v>
      </c>
    </row>
    <row r="34" spans="1:5">
      <c r="A34" s="137"/>
      <c r="B34" s="144"/>
      <c r="C34" s="138" t="s">
        <v>216</v>
      </c>
      <c r="D34" s="162">
        <v>53.32</v>
      </c>
      <c r="E34" s="145" t="s">
        <v>250</v>
      </c>
    </row>
    <row r="35" spans="1:5">
      <c r="A35" s="137"/>
      <c r="B35" s="144"/>
      <c r="C35" s="138" t="s">
        <v>216</v>
      </c>
      <c r="D35" s="162">
        <v>8.1999999999999993</v>
      </c>
      <c r="E35" s="145" t="s">
        <v>250</v>
      </c>
    </row>
    <row r="36" spans="1:5">
      <c r="A36" s="137"/>
      <c r="B36" s="144"/>
      <c r="C36" s="138" t="s">
        <v>186</v>
      </c>
      <c r="D36" s="162">
        <v>34.51</v>
      </c>
      <c r="E36" s="145" t="s">
        <v>250</v>
      </c>
    </row>
    <row r="37" spans="1:5">
      <c r="A37" s="137"/>
      <c r="B37" s="144"/>
      <c r="C37" s="138" t="s">
        <v>136</v>
      </c>
      <c r="D37" s="162">
        <v>3959.74</v>
      </c>
      <c r="E37" s="145" t="s">
        <v>500</v>
      </c>
    </row>
    <row r="38" spans="1:5">
      <c r="A38" s="137"/>
      <c r="B38" s="144"/>
      <c r="C38" s="138" t="s">
        <v>217</v>
      </c>
      <c r="D38" s="162">
        <v>39.99</v>
      </c>
      <c r="E38" s="145" t="s">
        <v>250</v>
      </c>
    </row>
    <row r="39" spans="1:5">
      <c r="A39" s="137"/>
      <c r="B39" s="144"/>
      <c r="C39" s="138" t="s">
        <v>118</v>
      </c>
      <c r="D39" s="162">
        <v>26.42</v>
      </c>
      <c r="E39" s="145" t="s">
        <v>250</v>
      </c>
    </row>
    <row r="40" spans="1:5">
      <c r="A40" s="137"/>
      <c r="B40" s="144"/>
      <c r="C40" s="138" t="s">
        <v>296</v>
      </c>
      <c r="D40" s="162">
        <v>4837.92</v>
      </c>
      <c r="E40" s="145" t="s">
        <v>591</v>
      </c>
    </row>
    <row r="41" spans="1:5">
      <c r="A41" s="137"/>
      <c r="B41" s="144"/>
      <c r="C41" s="138" t="s">
        <v>296</v>
      </c>
      <c r="D41" s="162">
        <v>-75</v>
      </c>
      <c r="E41" s="145" t="s">
        <v>592</v>
      </c>
    </row>
    <row r="42" spans="1:5">
      <c r="A42" s="135" t="s">
        <v>45</v>
      </c>
      <c r="B42" s="135"/>
      <c r="C42" s="142"/>
      <c r="D42" s="143">
        <v>12031.7</v>
      </c>
      <c r="E42" s="144"/>
    </row>
    <row r="43" spans="1:5">
      <c r="A43" s="144" t="s">
        <v>46</v>
      </c>
      <c r="B43" s="144"/>
      <c r="C43" s="138" t="s">
        <v>214</v>
      </c>
      <c r="D43" s="139">
        <v>5333.57</v>
      </c>
      <c r="E43" s="145" t="s">
        <v>593</v>
      </c>
    </row>
    <row r="44" spans="1:5">
      <c r="A44" s="144"/>
      <c r="B44" s="144"/>
      <c r="C44" s="138" t="s">
        <v>214</v>
      </c>
      <c r="D44" s="139">
        <v>319.99</v>
      </c>
      <c r="E44" s="145" t="s">
        <v>570</v>
      </c>
    </row>
    <row r="45" spans="1:5">
      <c r="A45" s="144"/>
      <c r="B45" s="144"/>
      <c r="C45" s="138" t="s">
        <v>174</v>
      </c>
      <c r="D45" s="139">
        <v>7173.37</v>
      </c>
      <c r="E45" s="144" t="s">
        <v>493</v>
      </c>
    </row>
    <row r="46" spans="1:5">
      <c r="A46" s="144"/>
      <c r="B46" s="144"/>
      <c r="C46" s="138" t="s">
        <v>327</v>
      </c>
      <c r="D46" s="139">
        <v>50</v>
      </c>
      <c r="E46" s="145" t="s">
        <v>570</v>
      </c>
    </row>
    <row r="47" spans="1:5">
      <c r="A47" s="144"/>
      <c r="B47" s="144"/>
      <c r="C47" s="138" t="s">
        <v>86</v>
      </c>
      <c r="D47" s="139">
        <v>45.98</v>
      </c>
      <c r="E47" s="145" t="s">
        <v>570</v>
      </c>
    </row>
    <row r="48" spans="1:5">
      <c r="A48" s="144"/>
      <c r="B48" s="144"/>
      <c r="C48" s="138" t="s">
        <v>186</v>
      </c>
      <c r="D48" s="139">
        <v>700</v>
      </c>
      <c r="E48" s="145" t="s">
        <v>570</v>
      </c>
    </row>
    <row r="49" spans="1:5">
      <c r="A49" s="144"/>
      <c r="B49" s="144"/>
      <c r="C49" s="138" t="s">
        <v>296</v>
      </c>
      <c r="D49" s="139">
        <v>2945</v>
      </c>
      <c r="E49" s="145" t="s">
        <v>594</v>
      </c>
    </row>
    <row r="50" spans="1:5">
      <c r="A50" s="144"/>
      <c r="B50" s="144"/>
      <c r="C50" s="138" t="s">
        <v>296</v>
      </c>
      <c r="D50" s="139">
        <v>8241.73</v>
      </c>
      <c r="E50" s="145" t="s">
        <v>593</v>
      </c>
    </row>
    <row r="51" spans="1:5">
      <c r="A51" s="144"/>
      <c r="B51" s="144"/>
      <c r="C51" s="138" t="s">
        <v>296</v>
      </c>
      <c r="D51" s="139">
        <v>756.12</v>
      </c>
      <c r="E51" s="145" t="s">
        <v>593</v>
      </c>
    </row>
    <row r="52" spans="1:5">
      <c r="A52" s="135" t="s">
        <v>47</v>
      </c>
      <c r="B52" s="135"/>
      <c r="C52" s="142"/>
      <c r="D52" s="143">
        <v>25565.759999999998</v>
      </c>
      <c r="E52" s="135"/>
    </row>
    <row r="53" spans="1:5">
      <c r="A53" s="144" t="s">
        <v>48</v>
      </c>
      <c r="B53" s="135"/>
      <c r="C53" s="138" t="s">
        <v>214</v>
      </c>
      <c r="D53" s="139">
        <v>410.04</v>
      </c>
      <c r="E53" s="144" t="s">
        <v>491</v>
      </c>
    </row>
    <row r="54" spans="1:5">
      <c r="A54" s="133"/>
      <c r="B54" s="135"/>
      <c r="C54" s="145">
        <v>2</v>
      </c>
      <c r="D54" s="139">
        <v>4700.5</v>
      </c>
      <c r="E54" s="145" t="s">
        <v>595</v>
      </c>
    </row>
    <row r="55" spans="1:5">
      <c r="A55" s="133"/>
      <c r="B55" s="135"/>
      <c r="C55" s="145">
        <v>2</v>
      </c>
      <c r="D55" s="139">
        <v>139.41999999999999</v>
      </c>
      <c r="E55" s="145" t="s">
        <v>596</v>
      </c>
    </row>
    <row r="56" spans="1:5">
      <c r="A56" s="133"/>
      <c r="B56" s="135"/>
      <c r="C56" s="145">
        <v>9</v>
      </c>
      <c r="D56" s="139">
        <v>97.13</v>
      </c>
      <c r="E56" s="145" t="s">
        <v>596</v>
      </c>
    </row>
    <row r="57" spans="1:5">
      <c r="A57" s="144"/>
      <c r="B57" s="135"/>
      <c r="C57" s="138" t="s">
        <v>174</v>
      </c>
      <c r="D57" s="139">
        <v>13214.95</v>
      </c>
      <c r="E57" s="144" t="s">
        <v>490</v>
      </c>
    </row>
    <row r="58" spans="1:5">
      <c r="A58" s="144"/>
      <c r="B58" s="135"/>
      <c r="C58" s="138" t="s">
        <v>174</v>
      </c>
      <c r="D58" s="139">
        <v>2142</v>
      </c>
      <c r="E58" s="144" t="s">
        <v>494</v>
      </c>
    </row>
    <row r="59" spans="1:5">
      <c r="A59" s="144"/>
      <c r="B59" s="135"/>
      <c r="C59" s="138" t="s">
        <v>174</v>
      </c>
      <c r="D59" s="139">
        <v>12457.02</v>
      </c>
      <c r="E59" s="145" t="s">
        <v>575</v>
      </c>
    </row>
    <row r="60" spans="1:5">
      <c r="A60" s="144"/>
      <c r="B60" s="135"/>
      <c r="C60" s="138" t="s">
        <v>174</v>
      </c>
      <c r="D60" s="139">
        <v>4.2</v>
      </c>
      <c r="E60" s="144" t="s">
        <v>484</v>
      </c>
    </row>
    <row r="61" spans="1:5">
      <c r="A61" s="144"/>
      <c r="B61" s="135"/>
      <c r="C61" s="138" t="s">
        <v>174</v>
      </c>
      <c r="D61" s="139">
        <v>258</v>
      </c>
      <c r="E61" s="144" t="s">
        <v>492</v>
      </c>
    </row>
    <row r="62" spans="1:5">
      <c r="A62" s="144"/>
      <c r="B62" s="135"/>
      <c r="C62" s="138" t="s">
        <v>216</v>
      </c>
      <c r="D62" s="139">
        <v>17.61</v>
      </c>
      <c r="E62" s="144" t="s">
        <v>484</v>
      </c>
    </row>
    <row r="63" spans="1:5">
      <c r="A63" s="144"/>
      <c r="B63" s="135"/>
      <c r="C63" s="138" t="s">
        <v>216</v>
      </c>
      <c r="D63" s="139">
        <v>21.43</v>
      </c>
      <c r="E63" s="145" t="s">
        <v>597</v>
      </c>
    </row>
    <row r="64" spans="1:5">
      <c r="A64" s="144"/>
      <c r="B64" s="135"/>
      <c r="C64" s="138" t="s">
        <v>136</v>
      </c>
      <c r="D64" s="139">
        <v>83</v>
      </c>
      <c r="E64" s="144" t="s">
        <v>496</v>
      </c>
    </row>
    <row r="65" spans="1:5">
      <c r="A65" s="144"/>
      <c r="B65" s="135"/>
      <c r="C65" s="138" t="s">
        <v>136</v>
      </c>
      <c r="D65" s="139">
        <v>148.24</v>
      </c>
      <c r="E65" s="145" t="s">
        <v>596</v>
      </c>
    </row>
    <row r="66" spans="1:5">
      <c r="A66" s="144"/>
      <c r="B66" s="135"/>
      <c r="C66" s="138" t="s">
        <v>296</v>
      </c>
      <c r="D66" s="139">
        <v>4700.5</v>
      </c>
      <c r="E66" s="144" t="s">
        <v>497</v>
      </c>
    </row>
    <row r="67" spans="1:5">
      <c r="A67" s="144"/>
      <c r="B67" s="135"/>
      <c r="C67" s="138" t="s">
        <v>296</v>
      </c>
      <c r="D67" s="139">
        <v>41.01</v>
      </c>
      <c r="E67" s="145" t="s">
        <v>596</v>
      </c>
    </row>
    <row r="68" spans="1:5">
      <c r="A68" s="144"/>
      <c r="B68" s="135"/>
      <c r="C68" s="138" t="s">
        <v>296</v>
      </c>
      <c r="D68" s="139">
        <v>210.38</v>
      </c>
      <c r="E68" s="145" t="s">
        <v>598</v>
      </c>
    </row>
    <row r="69" spans="1:5">
      <c r="A69" s="135" t="s">
        <v>49</v>
      </c>
      <c r="B69" s="135"/>
      <c r="C69" s="138"/>
      <c r="D69" s="143">
        <v>38645.429999999993</v>
      </c>
      <c r="E69" s="145"/>
    </row>
    <row r="70" spans="1:5">
      <c r="A70" s="145" t="s">
        <v>314</v>
      </c>
      <c r="B70" s="144"/>
      <c r="C70" s="138" t="s">
        <v>214</v>
      </c>
      <c r="D70" s="139">
        <v>35999.879999999997</v>
      </c>
      <c r="E70" s="145" t="s">
        <v>587</v>
      </c>
    </row>
    <row r="71" spans="1:5">
      <c r="A71" s="145"/>
      <c r="B71" s="144"/>
      <c r="C71" s="138" t="s">
        <v>217</v>
      </c>
      <c r="D71" s="139">
        <v>1279.99</v>
      </c>
      <c r="E71" s="145" t="s">
        <v>250</v>
      </c>
    </row>
    <row r="72" spans="1:5">
      <c r="A72" s="135" t="s">
        <v>315</v>
      </c>
      <c r="B72" s="144"/>
      <c r="C72" s="138"/>
      <c r="D72" s="143">
        <v>37279.869999999995</v>
      </c>
      <c r="E72" s="145"/>
    </row>
    <row r="73" spans="1:5">
      <c r="A73" s="144" t="s">
        <v>50</v>
      </c>
      <c r="B73" s="144"/>
      <c r="C73" s="138" t="s">
        <v>214</v>
      </c>
      <c r="D73" s="139">
        <v>745.95</v>
      </c>
      <c r="E73" s="144" t="s">
        <v>282</v>
      </c>
    </row>
    <row r="74" spans="1:5">
      <c r="A74" s="144"/>
      <c r="B74" s="144"/>
      <c r="C74" s="138" t="s">
        <v>214</v>
      </c>
      <c r="D74" s="139">
        <v>32</v>
      </c>
      <c r="E74" s="144" t="s">
        <v>282</v>
      </c>
    </row>
    <row r="75" spans="1:5">
      <c r="A75" s="144"/>
      <c r="B75" s="144"/>
      <c r="C75" s="138" t="s">
        <v>214</v>
      </c>
      <c r="D75" s="139">
        <v>833.66</v>
      </c>
      <c r="E75" s="144" t="s">
        <v>282</v>
      </c>
    </row>
    <row r="76" spans="1:5">
      <c r="A76" s="144"/>
      <c r="B76" s="144"/>
      <c r="C76" s="138" t="s">
        <v>174</v>
      </c>
      <c r="D76" s="139">
        <v>329.45</v>
      </c>
      <c r="E76" s="144" t="s">
        <v>282</v>
      </c>
    </row>
    <row r="77" spans="1:5">
      <c r="A77" s="144"/>
      <c r="B77" s="144"/>
      <c r="C77" s="138" t="s">
        <v>363</v>
      </c>
      <c r="D77" s="139">
        <v>22</v>
      </c>
      <c r="E77" s="144" t="s">
        <v>282</v>
      </c>
    </row>
    <row r="78" spans="1:5">
      <c r="A78" s="144"/>
      <c r="B78" s="144"/>
      <c r="C78" s="138" t="s">
        <v>100</v>
      </c>
      <c r="D78" s="139">
        <v>1801.52</v>
      </c>
      <c r="E78" s="144" t="s">
        <v>282</v>
      </c>
    </row>
    <row r="79" spans="1:5">
      <c r="A79" s="144"/>
      <c r="B79" s="144"/>
      <c r="C79" s="138" t="s">
        <v>100</v>
      </c>
      <c r="D79" s="139">
        <v>298.2</v>
      </c>
      <c r="E79" s="144" t="s">
        <v>282</v>
      </c>
    </row>
    <row r="80" spans="1:5">
      <c r="A80" s="144"/>
      <c r="B80" s="144"/>
      <c r="C80" s="138" t="s">
        <v>100</v>
      </c>
      <c r="D80" s="139">
        <v>888.75</v>
      </c>
      <c r="E80" s="144" t="s">
        <v>282</v>
      </c>
    </row>
    <row r="81" spans="1:5">
      <c r="A81" s="144"/>
      <c r="B81" s="144"/>
      <c r="C81" s="138" t="s">
        <v>100</v>
      </c>
      <c r="D81" s="139">
        <v>140</v>
      </c>
      <c r="E81" s="144" t="s">
        <v>282</v>
      </c>
    </row>
    <row r="82" spans="1:5">
      <c r="A82" s="144"/>
      <c r="B82" s="144"/>
      <c r="C82" s="138" t="s">
        <v>120</v>
      </c>
      <c r="D82" s="139">
        <v>842.83</v>
      </c>
      <c r="E82" s="144" t="s">
        <v>282</v>
      </c>
    </row>
    <row r="83" spans="1:5">
      <c r="A83" s="144"/>
      <c r="B83" s="144"/>
      <c r="C83" s="138" t="s">
        <v>120</v>
      </c>
      <c r="D83" s="139">
        <v>22</v>
      </c>
      <c r="E83" s="144" t="s">
        <v>282</v>
      </c>
    </row>
    <row r="84" spans="1:5">
      <c r="A84" s="144"/>
      <c r="B84" s="144"/>
      <c r="C84" s="138" t="s">
        <v>120</v>
      </c>
      <c r="D84" s="139">
        <v>22</v>
      </c>
      <c r="E84" s="144" t="s">
        <v>282</v>
      </c>
    </row>
    <row r="85" spans="1:5">
      <c r="A85" s="144"/>
      <c r="B85" s="144"/>
      <c r="C85" s="138" t="s">
        <v>296</v>
      </c>
      <c r="D85" s="139">
        <v>320.3</v>
      </c>
      <c r="E85" s="144" t="s">
        <v>282</v>
      </c>
    </row>
    <row r="86" spans="1:5">
      <c r="A86" s="144"/>
      <c r="B86" s="144"/>
      <c r="C86" s="138" t="s">
        <v>296</v>
      </c>
      <c r="D86" s="139">
        <v>387.74</v>
      </c>
      <c r="E86" s="144" t="s">
        <v>282</v>
      </c>
    </row>
    <row r="87" spans="1:5">
      <c r="A87" s="144"/>
      <c r="B87" s="144"/>
      <c r="C87" s="138" t="s">
        <v>296</v>
      </c>
      <c r="D87" s="139">
        <v>26</v>
      </c>
      <c r="E87" s="145" t="s">
        <v>282</v>
      </c>
    </row>
    <row r="88" spans="1:5">
      <c r="A88" s="135" t="s">
        <v>52</v>
      </c>
      <c r="B88" s="135"/>
      <c r="C88" s="142"/>
      <c r="D88" s="143">
        <v>6712.4</v>
      </c>
      <c r="E88" s="135"/>
    </row>
    <row r="89" spans="1:5">
      <c r="A89" s="140">
        <v>20.12</v>
      </c>
      <c r="B89" s="144"/>
      <c r="C89" s="146"/>
      <c r="D89" s="139"/>
      <c r="E89" s="144"/>
    </row>
    <row r="90" spans="1:5">
      <c r="A90" s="152" t="s">
        <v>80</v>
      </c>
      <c r="B90" s="135"/>
      <c r="C90" s="142"/>
      <c r="D90" s="143">
        <v>0</v>
      </c>
      <c r="E90" s="135"/>
    </row>
    <row r="91" spans="1:5">
      <c r="A91" s="144" t="s">
        <v>53</v>
      </c>
      <c r="B91" s="144"/>
      <c r="C91" s="146"/>
      <c r="D91" s="139">
        <v>283.51</v>
      </c>
      <c r="E91" s="144" t="s">
        <v>468</v>
      </c>
    </row>
    <row r="92" spans="1:5">
      <c r="A92" s="135" t="s">
        <v>55</v>
      </c>
      <c r="B92" s="135"/>
      <c r="C92" s="142"/>
      <c r="D92" s="143">
        <v>283.51</v>
      </c>
      <c r="E92" s="135"/>
    </row>
    <row r="93" spans="1:5">
      <c r="A93" s="140">
        <v>20.25</v>
      </c>
      <c r="B93" s="144"/>
      <c r="C93" s="138" t="s">
        <v>214</v>
      </c>
      <c r="D93" s="139">
        <v>245.23</v>
      </c>
      <c r="E93" s="144" t="s">
        <v>433</v>
      </c>
    </row>
    <row r="94" spans="1:5">
      <c r="A94" s="140"/>
      <c r="B94" s="144"/>
      <c r="C94" s="138" t="s">
        <v>216</v>
      </c>
      <c r="D94" s="139">
        <v>50</v>
      </c>
      <c r="E94" s="145" t="s">
        <v>599</v>
      </c>
    </row>
    <row r="95" spans="1:5">
      <c r="A95" s="140"/>
      <c r="B95" s="144"/>
      <c r="C95" s="138" t="s">
        <v>106</v>
      </c>
      <c r="D95" s="139">
        <v>3756</v>
      </c>
      <c r="E95" s="145" t="s">
        <v>599</v>
      </c>
    </row>
    <row r="96" spans="1:5">
      <c r="A96" s="140"/>
      <c r="B96" s="144"/>
      <c r="C96" s="138" t="s">
        <v>136</v>
      </c>
      <c r="D96" s="139">
        <v>13541.1</v>
      </c>
      <c r="E96" s="144" t="s">
        <v>433</v>
      </c>
    </row>
    <row r="97" spans="1:5">
      <c r="A97" s="140"/>
      <c r="B97" s="144"/>
      <c r="C97" s="138" t="s">
        <v>118</v>
      </c>
      <c r="D97" s="139">
        <v>9421.58</v>
      </c>
      <c r="E97" s="145" t="s">
        <v>599</v>
      </c>
    </row>
    <row r="98" spans="1:5">
      <c r="A98" s="140"/>
      <c r="B98" s="144"/>
      <c r="C98" s="138" t="s">
        <v>120</v>
      </c>
      <c r="D98" s="139">
        <v>9160.83</v>
      </c>
      <c r="E98" s="145" t="s">
        <v>599</v>
      </c>
    </row>
    <row r="99" spans="1:5">
      <c r="A99" s="135" t="s">
        <v>56</v>
      </c>
      <c r="B99" s="135"/>
      <c r="C99" s="142"/>
      <c r="D99" s="143">
        <v>36174.740000000005</v>
      </c>
      <c r="E99" s="135"/>
    </row>
    <row r="100" spans="1:5">
      <c r="A100" s="144" t="s">
        <v>57</v>
      </c>
      <c r="B100" s="144"/>
      <c r="C100" s="138" t="s">
        <v>126</v>
      </c>
      <c r="D100" s="139">
        <v>222.75</v>
      </c>
      <c r="E100" s="144" t="s">
        <v>250</v>
      </c>
    </row>
    <row r="101" spans="1:5">
      <c r="A101" s="135" t="s">
        <v>58</v>
      </c>
      <c r="B101" s="135"/>
      <c r="C101" s="142"/>
      <c r="D101" s="143">
        <v>222.75</v>
      </c>
      <c r="E101" s="135"/>
    </row>
    <row r="102" spans="1:5">
      <c r="A102" s="144" t="s">
        <v>59</v>
      </c>
      <c r="B102" s="144"/>
      <c r="C102" s="138" t="s">
        <v>117</v>
      </c>
      <c r="D102" s="139">
        <v>271.41000000000003</v>
      </c>
      <c r="E102" s="145" t="s">
        <v>577</v>
      </c>
    </row>
    <row r="103" spans="1:5">
      <c r="A103" s="135" t="s">
        <v>60</v>
      </c>
      <c r="B103" s="135"/>
      <c r="C103" s="142"/>
      <c r="D103" s="143">
        <v>271.41000000000003</v>
      </c>
      <c r="E103" s="135"/>
    </row>
    <row r="104" spans="1:5">
      <c r="A104" s="144" t="s">
        <v>61</v>
      </c>
      <c r="B104" s="144"/>
      <c r="C104" s="138" t="s">
        <v>393</v>
      </c>
      <c r="D104" s="139">
        <v>595</v>
      </c>
      <c r="E104" s="145" t="s">
        <v>600</v>
      </c>
    </row>
    <row r="105" spans="1:5">
      <c r="A105" s="144"/>
      <c r="B105" s="144"/>
      <c r="C105" s="138" t="s">
        <v>100</v>
      </c>
      <c r="D105" s="139">
        <v>20</v>
      </c>
      <c r="E105" s="145" t="s">
        <v>601</v>
      </c>
    </row>
    <row r="106" spans="1:5">
      <c r="A106" s="144"/>
      <c r="B106" s="144"/>
      <c r="C106" s="138" t="s">
        <v>216</v>
      </c>
      <c r="D106" s="139">
        <v>40</v>
      </c>
      <c r="E106" s="145" t="s">
        <v>602</v>
      </c>
    </row>
    <row r="107" spans="1:5">
      <c r="A107" s="144"/>
      <c r="B107" s="144"/>
      <c r="C107" s="138" t="s">
        <v>136</v>
      </c>
      <c r="D107" s="139">
        <v>3213</v>
      </c>
      <c r="E107" s="145" t="s">
        <v>603</v>
      </c>
    </row>
    <row r="108" spans="1:5">
      <c r="A108" s="144"/>
      <c r="B108" s="144"/>
      <c r="C108" s="138" t="s">
        <v>136</v>
      </c>
      <c r="D108" s="139">
        <v>33803.449999999997</v>
      </c>
      <c r="E108" s="145" t="s">
        <v>604</v>
      </c>
    </row>
    <row r="109" spans="1:5">
      <c r="A109" s="144"/>
      <c r="B109" s="144"/>
      <c r="C109" s="138" t="s">
        <v>217</v>
      </c>
      <c r="D109" s="139">
        <v>218.44000000000003</v>
      </c>
      <c r="E109" s="145" t="s">
        <v>605</v>
      </c>
    </row>
    <row r="110" spans="1:5">
      <c r="A110" s="144"/>
      <c r="B110" s="144"/>
      <c r="C110" s="138" t="s">
        <v>141</v>
      </c>
      <c r="D110" s="139">
        <v>20</v>
      </c>
      <c r="E110" s="145" t="s">
        <v>601</v>
      </c>
    </row>
    <row r="111" spans="1:5">
      <c r="A111" s="135" t="s">
        <v>62</v>
      </c>
      <c r="B111" s="135"/>
      <c r="C111" s="142"/>
      <c r="D111" s="143">
        <v>37909.89</v>
      </c>
      <c r="E111" s="135"/>
    </row>
    <row r="112" spans="1:5">
      <c r="A112" s="140">
        <v>59.17</v>
      </c>
      <c r="B112" s="135"/>
      <c r="C112" s="146" t="s">
        <v>214</v>
      </c>
      <c r="D112" s="139">
        <v>6300</v>
      </c>
      <c r="E112" s="144" t="s">
        <v>278</v>
      </c>
    </row>
    <row r="113" spans="1:5">
      <c r="A113" s="133"/>
      <c r="B113" s="144"/>
      <c r="C113" s="138" t="s">
        <v>393</v>
      </c>
      <c r="D113" s="139">
        <v>2984.88</v>
      </c>
      <c r="E113" s="144" t="s">
        <v>278</v>
      </c>
    </row>
    <row r="114" spans="1:5">
      <c r="A114" s="140"/>
      <c r="B114" s="144"/>
      <c r="C114" s="138" t="s">
        <v>393</v>
      </c>
      <c r="D114" s="139">
        <v>3634.26</v>
      </c>
      <c r="E114" s="144" t="s">
        <v>278</v>
      </c>
    </row>
    <row r="115" spans="1:5">
      <c r="A115" s="140"/>
      <c r="B115" s="144"/>
      <c r="C115" s="138" t="s">
        <v>393</v>
      </c>
      <c r="D115" s="139">
        <v>2865.27</v>
      </c>
      <c r="E115" s="144" t="s">
        <v>278</v>
      </c>
    </row>
    <row r="116" spans="1:5">
      <c r="A116" s="140"/>
      <c r="B116" s="144"/>
      <c r="C116" s="138" t="s">
        <v>393</v>
      </c>
      <c r="D116" s="139">
        <v>5528.76</v>
      </c>
      <c r="E116" s="144" t="s">
        <v>278</v>
      </c>
    </row>
    <row r="117" spans="1:5">
      <c r="A117" s="140"/>
      <c r="B117" s="144"/>
      <c r="C117" s="138" t="s">
        <v>393</v>
      </c>
      <c r="D117" s="139">
        <v>15486.63</v>
      </c>
      <c r="E117" s="144" t="s">
        <v>278</v>
      </c>
    </row>
    <row r="118" spans="1:5">
      <c r="A118" s="140"/>
      <c r="B118" s="144"/>
      <c r="C118" s="138" t="s">
        <v>393</v>
      </c>
      <c r="D118" s="139">
        <v>148.04</v>
      </c>
      <c r="E118" s="144" t="s">
        <v>278</v>
      </c>
    </row>
    <row r="119" spans="1:5">
      <c r="A119" s="140"/>
      <c r="B119" s="144"/>
      <c r="C119" s="138" t="s">
        <v>393</v>
      </c>
      <c r="D119" s="139">
        <v>2709.04</v>
      </c>
      <c r="E119" s="144" t="s">
        <v>278</v>
      </c>
    </row>
    <row r="120" spans="1:5">
      <c r="A120" s="140"/>
      <c r="B120" s="144"/>
      <c r="C120" s="138" t="s">
        <v>393</v>
      </c>
      <c r="D120" s="139">
        <v>2838.82</v>
      </c>
      <c r="E120" s="144" t="s">
        <v>278</v>
      </c>
    </row>
    <row r="121" spans="1:5">
      <c r="A121" s="140"/>
      <c r="B121" s="144"/>
      <c r="C121" s="138" t="s">
        <v>393</v>
      </c>
      <c r="D121" s="139">
        <v>6355.64</v>
      </c>
      <c r="E121" s="144" t="s">
        <v>278</v>
      </c>
    </row>
    <row r="122" spans="1:5">
      <c r="A122" s="140"/>
      <c r="B122" s="144"/>
      <c r="C122" s="138" t="s">
        <v>393</v>
      </c>
      <c r="D122" s="139">
        <v>3717.16</v>
      </c>
      <c r="E122" s="144" t="s">
        <v>278</v>
      </c>
    </row>
    <row r="123" spans="1:5">
      <c r="A123" s="140"/>
      <c r="B123" s="144"/>
      <c r="C123" s="138" t="s">
        <v>393</v>
      </c>
      <c r="D123" s="139">
        <v>1759.64</v>
      </c>
      <c r="E123" s="144" t="s">
        <v>436</v>
      </c>
    </row>
    <row r="124" spans="1:5">
      <c r="A124" s="140"/>
      <c r="B124" s="144"/>
      <c r="C124" s="138" t="s">
        <v>393</v>
      </c>
      <c r="D124" s="139">
        <v>15500</v>
      </c>
      <c r="E124" s="144" t="s">
        <v>278</v>
      </c>
    </row>
    <row r="125" spans="1:5">
      <c r="A125" s="140"/>
      <c r="B125" s="144"/>
      <c r="C125" s="138" t="s">
        <v>393</v>
      </c>
      <c r="D125" s="139">
        <v>3100</v>
      </c>
      <c r="E125" s="144" t="s">
        <v>278</v>
      </c>
    </row>
    <row r="126" spans="1:5">
      <c r="A126" s="140"/>
      <c r="B126" s="144"/>
      <c r="C126" s="138" t="s">
        <v>393</v>
      </c>
      <c r="D126" s="139">
        <v>31000</v>
      </c>
      <c r="E126" s="144" t="s">
        <v>278</v>
      </c>
    </row>
    <row r="127" spans="1:5">
      <c r="A127" s="140"/>
      <c r="B127" s="144"/>
      <c r="C127" s="138" t="s">
        <v>393</v>
      </c>
      <c r="D127" s="139">
        <v>4342.3599999999997</v>
      </c>
      <c r="E127" s="144" t="s">
        <v>278</v>
      </c>
    </row>
    <row r="128" spans="1:5">
      <c r="A128" s="140"/>
      <c r="B128" s="144"/>
      <c r="C128" s="138" t="s">
        <v>393</v>
      </c>
      <c r="D128" s="139">
        <v>3419.61</v>
      </c>
      <c r="E128" s="144" t="s">
        <v>278</v>
      </c>
    </row>
    <row r="129" spans="1:5">
      <c r="A129" s="140"/>
      <c r="B129" s="144"/>
      <c r="C129" s="138" t="s">
        <v>393</v>
      </c>
      <c r="D129" s="139">
        <v>4313.84</v>
      </c>
      <c r="E129" s="144" t="s">
        <v>278</v>
      </c>
    </row>
    <row r="130" spans="1:5">
      <c r="A130" s="140"/>
      <c r="B130" s="144"/>
      <c r="C130" s="161" t="s">
        <v>393</v>
      </c>
      <c r="D130" s="158">
        <v>2613.31</v>
      </c>
      <c r="E130" s="159" t="s">
        <v>278</v>
      </c>
    </row>
    <row r="131" spans="1:5">
      <c r="A131" s="140"/>
      <c r="B131" s="144"/>
      <c r="C131" s="161" t="s">
        <v>393</v>
      </c>
      <c r="D131" s="158">
        <v>4233.8</v>
      </c>
      <c r="E131" s="144" t="s">
        <v>278</v>
      </c>
    </row>
    <row r="132" spans="1:5">
      <c r="A132" s="140"/>
      <c r="B132" s="144"/>
      <c r="C132" s="161" t="s">
        <v>174</v>
      </c>
      <c r="D132" s="158">
        <v>7000</v>
      </c>
      <c r="E132" s="144" t="s">
        <v>278</v>
      </c>
    </row>
    <row r="133" spans="1:5">
      <c r="A133" s="140"/>
      <c r="B133" s="144"/>
      <c r="C133" s="161" t="s">
        <v>136</v>
      </c>
      <c r="D133" s="158">
        <v>369578.72</v>
      </c>
      <c r="E133" s="144" t="s">
        <v>278</v>
      </c>
    </row>
    <row r="134" spans="1:5">
      <c r="A134" s="152" t="s">
        <v>64</v>
      </c>
      <c r="B134" s="135"/>
      <c r="C134" s="142"/>
      <c r="D134" s="143">
        <v>499429.77999999997</v>
      </c>
      <c r="E134" s="144"/>
    </row>
    <row r="135" spans="1:5">
      <c r="A135" s="157" t="s">
        <v>208</v>
      </c>
      <c r="B135" s="144"/>
      <c r="C135" s="138" t="s">
        <v>216</v>
      </c>
      <c r="D135" s="139">
        <v>4471.5</v>
      </c>
      <c r="E135" s="145" t="s">
        <v>579</v>
      </c>
    </row>
    <row r="136" spans="1:5">
      <c r="A136" s="152" t="s">
        <v>209</v>
      </c>
      <c r="B136" s="135"/>
      <c r="C136" s="142"/>
      <c r="D136" s="143">
        <v>4471.5</v>
      </c>
      <c r="E136" s="135"/>
    </row>
    <row r="137" spans="1:5">
      <c r="A137" s="153" t="s">
        <v>65</v>
      </c>
      <c r="B137" s="144"/>
      <c r="C137" s="138" t="s">
        <v>82</v>
      </c>
      <c r="D137" s="139">
        <v>9476</v>
      </c>
      <c r="E137" s="144" t="s">
        <v>479</v>
      </c>
    </row>
    <row r="138" spans="1:5">
      <c r="A138" s="155" t="s">
        <v>67</v>
      </c>
      <c r="B138" s="144"/>
      <c r="C138" s="138"/>
      <c r="D138" s="143">
        <v>9476</v>
      </c>
      <c r="E138" s="144"/>
    </row>
    <row r="139" spans="1:5">
      <c r="A139" s="154">
        <v>65.010000000000005</v>
      </c>
      <c r="B139" s="144"/>
      <c r="C139" s="146"/>
      <c r="D139" s="139">
        <v>8190685.8899999997</v>
      </c>
      <c r="E139" s="144" t="s">
        <v>480</v>
      </c>
    </row>
    <row r="140" spans="1:5">
      <c r="A140" s="155" t="s">
        <v>69</v>
      </c>
      <c r="B140" s="144"/>
      <c r="C140" s="138"/>
      <c r="D140" s="143">
        <v>8190685.8899999997</v>
      </c>
      <c r="E140" s="144"/>
    </row>
    <row r="141" spans="1:5">
      <c r="A141" s="154" t="s">
        <v>70</v>
      </c>
      <c r="B141" s="144"/>
      <c r="C141" s="138" t="s">
        <v>214</v>
      </c>
      <c r="D141" s="139">
        <v>3900</v>
      </c>
      <c r="E141" s="145" t="s">
        <v>606</v>
      </c>
    </row>
    <row r="142" spans="1:5">
      <c r="A142" s="165"/>
      <c r="B142" s="144"/>
      <c r="C142" s="138"/>
      <c r="D142" s="139">
        <v>10974.380000000001</v>
      </c>
      <c r="E142" s="145" t="s">
        <v>607</v>
      </c>
    </row>
    <row r="143" spans="1:5">
      <c r="A143" s="133"/>
      <c r="B143" s="144"/>
      <c r="C143" s="146"/>
      <c r="D143" s="139">
        <v>6636555.8700000001</v>
      </c>
      <c r="E143" s="144" t="s">
        <v>480</v>
      </c>
    </row>
    <row r="144" spans="1:5">
      <c r="A144" s="155" t="s">
        <v>71</v>
      </c>
      <c r="B144" s="135"/>
      <c r="C144" s="142"/>
      <c r="D144" s="143">
        <v>6651430.25</v>
      </c>
      <c r="E144" s="135"/>
    </row>
    <row r="145" spans="1:5">
      <c r="A145" s="154" t="s">
        <v>580</v>
      </c>
      <c r="B145" s="144"/>
      <c r="C145" s="138" t="s">
        <v>153</v>
      </c>
      <c r="D145" s="139">
        <v>9769.9</v>
      </c>
      <c r="E145" s="144" t="s">
        <v>581</v>
      </c>
    </row>
    <row r="146" spans="1:5">
      <c r="A146" s="155" t="s">
        <v>582</v>
      </c>
      <c r="B146" s="135"/>
      <c r="C146" s="142"/>
      <c r="D146" s="143">
        <v>9769.9</v>
      </c>
      <c r="E146" s="135"/>
    </row>
    <row r="147" spans="1:5">
      <c r="A147" s="154" t="s">
        <v>241</v>
      </c>
      <c r="B147" s="135"/>
      <c r="C147" s="146"/>
      <c r="D147" s="139"/>
      <c r="E147" s="144"/>
    </row>
    <row r="148" spans="1:5">
      <c r="A148" s="155" t="s">
        <v>242</v>
      </c>
      <c r="B148" s="135"/>
      <c r="C148" s="142"/>
      <c r="D148" s="143">
        <v>0</v>
      </c>
      <c r="E148" s="135"/>
    </row>
    <row r="149" spans="1:5">
      <c r="A149" s="133"/>
      <c r="B149" s="133"/>
      <c r="C149" s="133"/>
      <c r="D149" s="156">
        <v>15610569.139999997</v>
      </c>
      <c r="E149" s="133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E48"/>
  <sheetViews>
    <sheetView workbookViewId="0">
      <selection activeCell="I27" sqref="I27"/>
    </sheetView>
  </sheetViews>
  <sheetFormatPr defaultRowHeight="15"/>
  <cols>
    <col min="2" max="2" width="14.42578125" customWidth="1"/>
    <col min="4" max="4" width="28.140625" customWidth="1"/>
    <col min="5" max="5" width="42.85546875" customWidth="1"/>
  </cols>
  <sheetData>
    <row r="1" spans="1:5">
      <c r="A1" s="167" t="s">
        <v>4</v>
      </c>
      <c r="B1" s="168" t="s">
        <v>5</v>
      </c>
      <c r="C1" s="168" t="s">
        <v>6</v>
      </c>
      <c r="D1" s="181" t="s">
        <v>7</v>
      </c>
      <c r="E1" s="168" t="s">
        <v>8</v>
      </c>
    </row>
    <row r="2" spans="1:5">
      <c r="A2" s="169" t="s">
        <v>9</v>
      </c>
      <c r="B2" s="189" t="s">
        <v>586</v>
      </c>
      <c r="C2" s="186" t="s">
        <v>327</v>
      </c>
      <c r="D2" s="184">
        <v>54655</v>
      </c>
      <c r="E2" s="187" t="s">
        <v>401</v>
      </c>
    </row>
    <row r="3" spans="1:5">
      <c r="A3" s="169"/>
      <c r="B3" s="172"/>
      <c r="C3" s="186" t="s">
        <v>327</v>
      </c>
      <c r="D3" s="184">
        <v>211983</v>
      </c>
      <c r="E3" s="187" t="s">
        <v>402</v>
      </c>
    </row>
    <row r="4" spans="1:5">
      <c r="A4" s="169"/>
      <c r="B4" s="172"/>
      <c r="C4" s="186" t="s">
        <v>327</v>
      </c>
      <c r="D4" s="184">
        <v>82391</v>
      </c>
      <c r="E4" s="187" t="s">
        <v>471</v>
      </c>
    </row>
    <row r="5" spans="1:5">
      <c r="A5" s="169"/>
      <c r="B5" s="172"/>
      <c r="C5" s="186" t="s">
        <v>103</v>
      </c>
      <c r="D5" s="184">
        <v>60</v>
      </c>
      <c r="E5" s="187" t="s">
        <v>472</v>
      </c>
    </row>
    <row r="6" spans="1:5">
      <c r="A6" s="169"/>
      <c r="B6" s="172"/>
      <c r="C6" s="186" t="s">
        <v>103</v>
      </c>
      <c r="D6" s="184">
        <v>60</v>
      </c>
      <c r="E6" s="187" t="s">
        <v>411</v>
      </c>
    </row>
    <row r="7" spans="1:5">
      <c r="A7" s="169"/>
      <c r="B7" s="172"/>
      <c r="C7" s="186" t="s">
        <v>103</v>
      </c>
      <c r="D7" s="184">
        <v>510</v>
      </c>
      <c r="E7" s="187" t="s">
        <v>411</v>
      </c>
    </row>
    <row r="8" spans="1:5">
      <c r="A8" s="169"/>
      <c r="B8" s="172"/>
      <c r="C8" s="186" t="s">
        <v>103</v>
      </c>
      <c r="D8" s="184">
        <v>90</v>
      </c>
      <c r="E8" s="187" t="s">
        <v>411</v>
      </c>
    </row>
    <row r="9" spans="1:5">
      <c r="A9" s="169"/>
      <c r="B9" s="172"/>
      <c r="C9" s="186" t="s">
        <v>103</v>
      </c>
      <c r="D9" s="184">
        <v>446</v>
      </c>
      <c r="E9" s="187" t="s">
        <v>411</v>
      </c>
    </row>
    <row r="10" spans="1:5">
      <c r="A10" s="169"/>
      <c r="B10" s="172"/>
      <c r="C10" s="186" t="s">
        <v>103</v>
      </c>
      <c r="D10" s="184">
        <v>190</v>
      </c>
      <c r="E10" s="187" t="s">
        <v>411</v>
      </c>
    </row>
    <row r="11" spans="1:5">
      <c r="A11" s="169"/>
      <c r="B11" s="172"/>
      <c r="C11" s="186" t="s">
        <v>103</v>
      </c>
      <c r="D11" s="184">
        <v>450</v>
      </c>
      <c r="E11" s="187" t="s">
        <v>411</v>
      </c>
    </row>
    <row r="12" spans="1:5">
      <c r="A12" s="169"/>
      <c r="B12" s="172"/>
      <c r="C12" s="186" t="s">
        <v>103</v>
      </c>
      <c r="D12" s="184">
        <v>95</v>
      </c>
      <c r="E12" s="187" t="s">
        <v>411</v>
      </c>
    </row>
    <row r="13" spans="1:5">
      <c r="A13" s="169"/>
      <c r="B13" s="172"/>
      <c r="C13" s="186" t="s">
        <v>103</v>
      </c>
      <c r="D13" s="184">
        <v>749</v>
      </c>
      <c r="E13" s="187" t="s">
        <v>412</v>
      </c>
    </row>
    <row r="14" spans="1:5">
      <c r="A14" s="169"/>
      <c r="B14" s="172"/>
      <c r="C14" s="186" t="s">
        <v>103</v>
      </c>
      <c r="D14" s="184">
        <v>35</v>
      </c>
      <c r="E14" s="187" t="s">
        <v>411</v>
      </c>
    </row>
    <row r="15" spans="1:5">
      <c r="A15" s="169"/>
      <c r="B15" s="172"/>
      <c r="C15" s="186" t="s">
        <v>103</v>
      </c>
      <c r="D15" s="184">
        <v>980</v>
      </c>
      <c r="E15" s="187" t="s">
        <v>411</v>
      </c>
    </row>
    <row r="16" spans="1:5">
      <c r="A16" s="169"/>
      <c r="B16" s="172"/>
      <c r="C16" s="186" t="s">
        <v>103</v>
      </c>
      <c r="D16" s="184">
        <v>1500</v>
      </c>
      <c r="E16" s="187" t="s">
        <v>411</v>
      </c>
    </row>
    <row r="17" spans="1:5">
      <c r="A17" s="169"/>
      <c r="B17" s="172"/>
      <c r="C17" s="186" t="s">
        <v>327</v>
      </c>
      <c r="D17" s="184">
        <v>157456</v>
      </c>
      <c r="E17" s="187" t="s">
        <v>420</v>
      </c>
    </row>
    <row r="18" spans="1:5">
      <c r="A18" s="169"/>
      <c r="B18" s="172"/>
      <c r="C18" s="186" t="s">
        <v>327</v>
      </c>
      <c r="D18" s="184">
        <v>68130</v>
      </c>
      <c r="E18" s="187" t="s">
        <v>420</v>
      </c>
    </row>
    <row r="19" spans="1:5">
      <c r="A19" s="169"/>
      <c r="B19" s="172"/>
      <c r="C19" s="186" t="s">
        <v>327</v>
      </c>
      <c r="D19" s="184">
        <v>40912</v>
      </c>
      <c r="E19" s="187" t="s">
        <v>420</v>
      </c>
    </row>
    <row r="20" spans="1:5">
      <c r="A20" s="169"/>
      <c r="B20" s="172"/>
      <c r="C20" s="186" t="s">
        <v>327</v>
      </c>
      <c r="D20" s="184">
        <v>104408</v>
      </c>
      <c r="E20" s="187" t="s">
        <v>420</v>
      </c>
    </row>
    <row r="21" spans="1:5">
      <c r="A21" s="169"/>
      <c r="B21" s="172"/>
      <c r="C21" s="186" t="s">
        <v>327</v>
      </c>
      <c r="D21" s="184">
        <v>29299</v>
      </c>
      <c r="E21" s="187" t="s">
        <v>420</v>
      </c>
    </row>
    <row r="22" spans="1:5">
      <c r="A22" s="169"/>
      <c r="B22" s="172"/>
      <c r="C22" s="186" t="s">
        <v>216</v>
      </c>
      <c r="D22" s="184">
        <v>3000</v>
      </c>
      <c r="E22" s="190" t="s">
        <v>478</v>
      </c>
    </row>
    <row r="23" spans="1:5">
      <c r="A23" s="169"/>
      <c r="B23" s="172"/>
      <c r="C23" s="186" t="s">
        <v>214</v>
      </c>
      <c r="D23" s="184">
        <v>2000</v>
      </c>
      <c r="E23" s="190" t="s">
        <v>478</v>
      </c>
    </row>
    <row r="24" spans="1:5">
      <c r="A24" s="169"/>
      <c r="B24" s="172"/>
      <c r="C24" s="186" t="s">
        <v>214</v>
      </c>
      <c r="D24" s="184">
        <v>300</v>
      </c>
      <c r="E24" s="190" t="s">
        <v>478</v>
      </c>
    </row>
    <row r="25" spans="1:5">
      <c r="A25" s="167" t="s">
        <v>15</v>
      </c>
      <c r="B25" s="167"/>
      <c r="C25" s="173"/>
      <c r="D25" s="174">
        <v>759699</v>
      </c>
      <c r="E25" s="175"/>
    </row>
    <row r="26" spans="1:5">
      <c r="A26" s="176" t="s">
        <v>16</v>
      </c>
      <c r="B26" s="176"/>
      <c r="C26" s="170" t="s">
        <v>82</v>
      </c>
      <c r="D26" s="171">
        <v>40624</v>
      </c>
      <c r="E26" s="176" t="s">
        <v>421</v>
      </c>
    </row>
    <row r="27" spans="1:5">
      <c r="A27" s="167" t="s">
        <v>18</v>
      </c>
      <c r="B27" s="167"/>
      <c r="C27" s="173"/>
      <c r="D27" s="174">
        <v>40624</v>
      </c>
      <c r="E27" s="167"/>
    </row>
    <row r="28" spans="1:5">
      <c r="A28" s="176" t="s">
        <v>19</v>
      </c>
      <c r="B28" s="176"/>
      <c r="C28" s="170" t="s">
        <v>217</v>
      </c>
      <c r="D28" s="171">
        <v>1093</v>
      </c>
      <c r="E28" s="188" t="s">
        <v>583</v>
      </c>
    </row>
    <row r="29" spans="1:5">
      <c r="A29" s="176"/>
      <c r="B29" s="176"/>
      <c r="C29" s="170" t="s">
        <v>217</v>
      </c>
      <c r="D29" s="171">
        <v>4216</v>
      </c>
      <c r="E29" s="188" t="s">
        <v>584</v>
      </c>
    </row>
    <row r="30" spans="1:5">
      <c r="A30" s="176"/>
      <c r="B30" s="176"/>
      <c r="C30" s="170" t="s">
        <v>217</v>
      </c>
      <c r="D30" s="171">
        <v>1689</v>
      </c>
      <c r="E30" s="188" t="s">
        <v>585</v>
      </c>
    </row>
    <row r="31" spans="1:5">
      <c r="A31" s="176"/>
      <c r="B31" s="176"/>
      <c r="C31" s="170" t="s">
        <v>217</v>
      </c>
      <c r="D31" s="171">
        <v>9416</v>
      </c>
      <c r="E31" s="185" t="s">
        <v>475</v>
      </c>
    </row>
    <row r="32" spans="1:5">
      <c r="A32" s="167" t="s">
        <v>21</v>
      </c>
      <c r="B32" s="167"/>
      <c r="C32" s="173"/>
      <c r="D32" s="174">
        <v>16414</v>
      </c>
      <c r="E32" s="177"/>
    </row>
    <row r="33" spans="1:5">
      <c r="A33" s="176" t="s">
        <v>22</v>
      </c>
      <c r="B33" s="176"/>
      <c r="C33" s="170" t="s">
        <v>296</v>
      </c>
      <c r="D33" s="171">
        <v>250</v>
      </c>
      <c r="E33" s="176" t="s">
        <v>469</v>
      </c>
    </row>
    <row r="34" spans="1:5">
      <c r="A34" s="176"/>
      <c r="B34" s="176"/>
      <c r="C34" s="170" t="s">
        <v>363</v>
      </c>
      <c r="D34" s="171">
        <v>270</v>
      </c>
      <c r="E34" s="176" t="s">
        <v>469</v>
      </c>
    </row>
    <row r="35" spans="1:5">
      <c r="A35" s="176"/>
      <c r="B35" s="176"/>
      <c r="C35" s="170" t="s">
        <v>363</v>
      </c>
      <c r="D35" s="171">
        <v>270</v>
      </c>
      <c r="E35" s="176" t="s">
        <v>469</v>
      </c>
    </row>
    <row r="36" spans="1:5">
      <c r="A36" s="176"/>
      <c r="B36" s="176"/>
      <c r="C36" s="170" t="s">
        <v>186</v>
      </c>
      <c r="D36" s="171">
        <v>360</v>
      </c>
      <c r="E36" s="176" t="s">
        <v>469</v>
      </c>
    </row>
    <row r="37" spans="1:5">
      <c r="A37" s="176"/>
      <c r="B37" s="176"/>
      <c r="C37" s="170" t="s">
        <v>186</v>
      </c>
      <c r="D37" s="171">
        <v>360</v>
      </c>
      <c r="E37" s="176" t="s">
        <v>469</v>
      </c>
    </row>
    <row r="38" spans="1:5">
      <c r="A38" s="176"/>
      <c r="B38" s="176"/>
      <c r="C38" s="170" t="s">
        <v>214</v>
      </c>
      <c r="D38" s="171">
        <v>20</v>
      </c>
      <c r="E38" s="176" t="s">
        <v>469</v>
      </c>
    </row>
    <row r="39" spans="1:5">
      <c r="A39" s="176"/>
      <c r="B39" s="176"/>
      <c r="C39" s="170" t="s">
        <v>174</v>
      </c>
      <c r="D39" s="171">
        <v>270</v>
      </c>
      <c r="E39" s="176" t="s">
        <v>469</v>
      </c>
    </row>
    <row r="40" spans="1:5">
      <c r="A40" s="167" t="s">
        <v>24</v>
      </c>
      <c r="B40" s="167"/>
      <c r="C40" s="173"/>
      <c r="D40" s="174">
        <v>1800</v>
      </c>
      <c r="E40" s="177"/>
    </row>
    <row r="41" spans="1:5">
      <c r="A41" s="176" t="s">
        <v>25</v>
      </c>
      <c r="B41" s="176"/>
      <c r="C41" s="179" t="s">
        <v>82</v>
      </c>
      <c r="D41" s="171">
        <v>33125</v>
      </c>
      <c r="E41" s="176" t="s">
        <v>227</v>
      </c>
    </row>
    <row r="42" spans="1:5">
      <c r="A42" s="167" t="s">
        <v>27</v>
      </c>
      <c r="B42" s="167"/>
      <c r="C42" s="173"/>
      <c r="D42" s="174">
        <v>33125</v>
      </c>
      <c r="E42" s="167"/>
    </row>
    <row r="43" spans="1:5">
      <c r="A43" s="176" t="s">
        <v>28</v>
      </c>
      <c r="B43" s="176"/>
      <c r="C43" s="170" t="s">
        <v>82</v>
      </c>
      <c r="D43" s="178">
        <v>19063</v>
      </c>
      <c r="E43" s="187" t="s">
        <v>415</v>
      </c>
    </row>
    <row r="44" spans="1:5">
      <c r="A44" s="169"/>
      <c r="B44" s="172"/>
      <c r="C44" s="170" t="s">
        <v>82</v>
      </c>
      <c r="D44" s="171">
        <v>17471</v>
      </c>
      <c r="E44" s="187" t="s">
        <v>423</v>
      </c>
    </row>
    <row r="45" spans="1:5">
      <c r="A45" s="167" t="s">
        <v>30</v>
      </c>
      <c r="B45" s="167"/>
      <c r="C45" s="173"/>
      <c r="D45" s="174">
        <v>36534</v>
      </c>
      <c r="E45" s="177"/>
    </row>
    <row r="46" spans="1:5">
      <c r="A46" s="177" t="s">
        <v>130</v>
      </c>
      <c r="B46" s="177"/>
      <c r="C46" s="177"/>
      <c r="D46" s="182">
        <v>686</v>
      </c>
      <c r="E46" s="177"/>
    </row>
    <row r="47" spans="1:5">
      <c r="A47" s="177" t="s">
        <v>131</v>
      </c>
      <c r="B47" s="177"/>
      <c r="C47" s="177"/>
      <c r="D47" s="183">
        <v>686</v>
      </c>
      <c r="E47" s="177"/>
    </row>
    <row r="48" spans="1:5">
      <c r="A48" s="166"/>
      <c r="B48" s="166"/>
      <c r="C48" s="166"/>
      <c r="D48" s="180">
        <v>888882</v>
      </c>
      <c r="E48" s="166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158"/>
  <sheetViews>
    <sheetView topLeftCell="A16" workbookViewId="0">
      <selection activeCell="E47" sqref="E47"/>
    </sheetView>
  </sheetViews>
  <sheetFormatPr defaultRowHeight="15"/>
  <cols>
    <col min="1" max="1" width="25.42578125" style="166" customWidth="1"/>
    <col min="2" max="3" width="9.140625" style="166"/>
    <col min="4" max="4" width="13.42578125" style="166" customWidth="1"/>
    <col min="5" max="5" width="95.7109375" style="166" bestFit="1" customWidth="1"/>
    <col min="6" max="16384" width="9.140625" style="166"/>
  </cols>
  <sheetData>
    <row r="1" spans="1:5">
      <c r="A1" s="134" t="s">
        <v>362</v>
      </c>
      <c r="B1" s="134"/>
      <c r="C1" s="134"/>
      <c r="D1" s="134"/>
    </row>
    <row r="2" spans="1:5">
      <c r="A2" s="134" t="s">
        <v>1</v>
      </c>
      <c r="B2" s="134"/>
      <c r="C2" s="134"/>
      <c r="D2" s="134"/>
    </row>
    <row r="3" spans="1:5">
      <c r="A3" s="134"/>
      <c r="B3" s="134"/>
      <c r="C3" s="134"/>
      <c r="D3" s="134"/>
    </row>
    <row r="4" spans="1:5">
      <c r="A4" s="134" t="s">
        <v>2</v>
      </c>
      <c r="B4" s="134"/>
      <c r="C4" s="134"/>
      <c r="D4" s="134"/>
    </row>
    <row r="5" spans="1:5">
      <c r="A5" s="134" t="s">
        <v>33</v>
      </c>
      <c r="B5" s="134"/>
      <c r="C5" s="134"/>
      <c r="D5" s="134"/>
    </row>
    <row r="6" spans="1:5">
      <c r="A6" s="134"/>
      <c r="B6" s="134"/>
      <c r="C6" s="134"/>
      <c r="D6" s="134"/>
    </row>
    <row r="7" spans="1:5">
      <c r="A7" s="134"/>
      <c r="B7" s="134"/>
      <c r="C7" s="134"/>
      <c r="D7" s="134"/>
    </row>
    <row r="8" spans="1:5">
      <c r="A8" s="134" t="s">
        <v>608</v>
      </c>
      <c r="B8" s="134"/>
      <c r="C8" s="134"/>
      <c r="D8" s="160" t="s">
        <v>609</v>
      </c>
      <c r="E8" s="76">
        <v>2021</v>
      </c>
    </row>
    <row r="10" spans="1:5">
      <c r="A10" s="167" t="s">
        <v>4</v>
      </c>
      <c r="B10" s="168" t="s">
        <v>5</v>
      </c>
      <c r="C10" s="168" t="s">
        <v>6</v>
      </c>
      <c r="D10" s="168" t="s">
        <v>7</v>
      </c>
      <c r="E10" s="167" t="s">
        <v>8</v>
      </c>
    </row>
    <row r="11" spans="1:5">
      <c r="A11" s="169" t="s">
        <v>34</v>
      </c>
      <c r="B11" s="168"/>
      <c r="C11" s="179"/>
      <c r="D11" s="147"/>
      <c r="E11" s="176"/>
    </row>
    <row r="12" spans="1:5">
      <c r="A12" s="169"/>
      <c r="B12" s="168"/>
      <c r="C12" s="179"/>
      <c r="D12" s="147"/>
      <c r="E12" s="176"/>
    </row>
    <row r="13" spans="1:5">
      <c r="A13" s="148" t="s">
        <v>35</v>
      </c>
      <c r="B13" s="168"/>
      <c r="C13" s="168"/>
      <c r="D13" s="174">
        <f>SUM(D11:D12)</f>
        <v>0</v>
      </c>
      <c r="E13" s="167"/>
    </row>
    <row r="14" spans="1:5">
      <c r="A14" s="74" t="s">
        <v>168</v>
      </c>
      <c r="B14" s="172"/>
      <c r="C14" s="147"/>
      <c r="D14" s="171"/>
      <c r="E14" s="176"/>
    </row>
    <row r="15" spans="1:5">
      <c r="A15" s="148" t="s">
        <v>169</v>
      </c>
      <c r="B15" s="172"/>
      <c r="C15" s="172"/>
      <c r="D15" s="174">
        <f>D14</f>
        <v>0</v>
      </c>
      <c r="E15" s="176"/>
    </row>
    <row r="16" spans="1:5">
      <c r="A16" s="169" t="s">
        <v>36</v>
      </c>
      <c r="B16" s="172"/>
      <c r="C16" s="179" t="s">
        <v>103</v>
      </c>
      <c r="D16" s="184">
        <v>19254.689999999999</v>
      </c>
      <c r="E16" s="176" t="s">
        <v>651</v>
      </c>
    </row>
    <row r="17" spans="1:5">
      <c r="A17" s="148" t="s">
        <v>37</v>
      </c>
      <c r="B17" s="168"/>
      <c r="C17" s="149"/>
      <c r="D17" s="174">
        <f>SUM(D16:D16)</f>
        <v>19254.689999999999</v>
      </c>
      <c r="E17" s="167"/>
    </row>
    <row r="18" spans="1:5">
      <c r="A18" s="169" t="s">
        <v>38</v>
      </c>
      <c r="B18" s="172"/>
      <c r="C18" s="179" t="s">
        <v>120</v>
      </c>
      <c r="D18" s="171">
        <v>1043.45</v>
      </c>
      <c r="E18" s="176" t="s">
        <v>542</v>
      </c>
    </row>
    <row r="19" spans="1:5">
      <c r="A19" s="148" t="s">
        <v>39</v>
      </c>
      <c r="B19" s="168"/>
      <c r="C19" s="149"/>
      <c r="D19" s="174">
        <f>SUM(D18:D18)</f>
        <v>1043.45</v>
      </c>
      <c r="E19" s="167"/>
    </row>
    <row r="20" spans="1:5">
      <c r="A20" s="169" t="s">
        <v>40</v>
      </c>
      <c r="B20" s="168"/>
      <c r="C20" s="194" t="s">
        <v>86</v>
      </c>
      <c r="D20" s="73">
        <v>12456.6</v>
      </c>
      <c r="E20" s="176" t="s">
        <v>650</v>
      </c>
    </row>
    <row r="21" spans="1:5">
      <c r="A21" s="148" t="s">
        <v>41</v>
      </c>
      <c r="B21" s="167"/>
      <c r="C21" s="150"/>
      <c r="D21" s="174">
        <f>SUM(D20:D20)</f>
        <v>12456.6</v>
      </c>
      <c r="E21" s="167"/>
    </row>
    <row r="22" spans="1:5">
      <c r="A22" s="169" t="s">
        <v>42</v>
      </c>
      <c r="B22" s="167"/>
      <c r="C22" s="197" t="s">
        <v>106</v>
      </c>
      <c r="D22" s="73">
        <v>30</v>
      </c>
      <c r="E22" s="201" t="s">
        <v>652</v>
      </c>
    </row>
    <row r="23" spans="1:5">
      <c r="A23" s="148" t="s">
        <v>43</v>
      </c>
      <c r="B23" s="167"/>
      <c r="C23" s="150"/>
      <c r="D23" s="174">
        <f>SUM(D22:D22)</f>
        <v>30</v>
      </c>
      <c r="E23" s="167"/>
    </row>
    <row r="24" spans="1:5">
      <c r="A24" s="74" t="s">
        <v>636</v>
      </c>
      <c r="B24" s="176"/>
      <c r="C24" s="69"/>
      <c r="D24" s="171"/>
      <c r="E24" s="176"/>
    </row>
    <row r="25" spans="1:5">
      <c r="A25" s="148" t="s">
        <v>503</v>
      </c>
      <c r="B25" s="167"/>
      <c r="C25" s="150"/>
      <c r="D25" s="174">
        <f>D24</f>
        <v>0</v>
      </c>
      <c r="E25" s="167"/>
    </row>
    <row r="26" spans="1:5">
      <c r="A26" s="169" t="s">
        <v>44</v>
      </c>
      <c r="B26" s="176"/>
      <c r="C26" s="179" t="s">
        <v>419</v>
      </c>
      <c r="D26" s="151">
        <v>1978.8</v>
      </c>
      <c r="E26" s="176" t="s">
        <v>649</v>
      </c>
    </row>
    <row r="27" spans="1:5">
      <c r="A27" s="169"/>
      <c r="B27" s="176"/>
      <c r="C27" s="179" t="s">
        <v>86</v>
      </c>
      <c r="D27" s="151">
        <v>53.32</v>
      </c>
      <c r="E27" s="176" t="s">
        <v>537</v>
      </c>
    </row>
    <row r="28" spans="1:5">
      <c r="A28" s="169"/>
      <c r="B28" s="176"/>
      <c r="C28" s="179" t="s">
        <v>86</v>
      </c>
      <c r="D28" s="151">
        <v>63.43</v>
      </c>
      <c r="E28" s="176" t="s">
        <v>537</v>
      </c>
    </row>
    <row r="29" spans="1:5">
      <c r="A29" s="169"/>
      <c r="B29" s="176"/>
      <c r="C29" s="179" t="s">
        <v>103</v>
      </c>
      <c r="D29" s="151">
        <v>3914.79</v>
      </c>
      <c r="E29" s="176" t="s">
        <v>647</v>
      </c>
    </row>
    <row r="30" spans="1:5">
      <c r="A30" s="169"/>
      <c r="B30" s="176"/>
      <c r="C30" s="179" t="s">
        <v>103</v>
      </c>
      <c r="D30" s="151">
        <v>4878.2700000000004</v>
      </c>
      <c r="E30" s="176" t="s">
        <v>648</v>
      </c>
    </row>
    <row r="31" spans="1:5">
      <c r="A31" s="169"/>
      <c r="B31" s="176"/>
      <c r="C31" s="179" t="s">
        <v>103</v>
      </c>
      <c r="D31" s="151">
        <v>20.83</v>
      </c>
      <c r="E31" s="176" t="s">
        <v>537</v>
      </c>
    </row>
    <row r="32" spans="1:5">
      <c r="A32" s="169"/>
      <c r="B32" s="176"/>
      <c r="C32" s="179" t="s">
        <v>126</v>
      </c>
      <c r="D32" s="151">
        <v>8.1999999999999993</v>
      </c>
      <c r="E32" s="176" t="s">
        <v>537</v>
      </c>
    </row>
    <row r="33" spans="1:5">
      <c r="A33" s="167" t="s">
        <v>45</v>
      </c>
      <c r="B33" s="167"/>
      <c r="C33" s="173"/>
      <c r="D33" s="174">
        <f>SUM(D26:D32)</f>
        <v>10917.640000000001</v>
      </c>
      <c r="E33" s="176"/>
    </row>
    <row r="34" spans="1:5">
      <c r="A34" s="176" t="s">
        <v>46</v>
      </c>
      <c r="B34" s="167"/>
      <c r="C34" s="197" t="s">
        <v>156</v>
      </c>
      <c r="D34" s="198">
        <v>36.96</v>
      </c>
      <c r="E34" s="176" t="s">
        <v>628</v>
      </c>
    </row>
    <row r="35" spans="1:5">
      <c r="A35" s="199"/>
      <c r="B35" s="167"/>
      <c r="C35" s="197" t="s">
        <v>393</v>
      </c>
      <c r="D35" s="198">
        <v>50</v>
      </c>
      <c r="E35" s="176" t="s">
        <v>629</v>
      </c>
    </row>
    <row r="36" spans="1:5">
      <c r="B36" s="176"/>
      <c r="C36" s="179" t="s">
        <v>86</v>
      </c>
      <c r="D36" s="171">
        <v>7173.37</v>
      </c>
      <c r="E36" s="176" t="s">
        <v>646</v>
      </c>
    </row>
    <row r="37" spans="1:5">
      <c r="A37" s="176"/>
      <c r="B37" s="176"/>
      <c r="C37" s="179" t="s">
        <v>86</v>
      </c>
      <c r="D37" s="151">
        <v>590.41999999999996</v>
      </c>
      <c r="E37" s="176" t="s">
        <v>645</v>
      </c>
    </row>
    <row r="38" spans="1:5">
      <c r="A38" s="176"/>
      <c r="B38" s="176"/>
      <c r="C38" s="179" t="s">
        <v>86</v>
      </c>
      <c r="D38" s="171">
        <v>54.17</v>
      </c>
      <c r="E38" s="176" t="s">
        <v>645</v>
      </c>
    </row>
    <row r="39" spans="1:5">
      <c r="A39" s="176"/>
      <c r="B39" s="176"/>
      <c r="C39" s="179" t="s">
        <v>86</v>
      </c>
      <c r="D39" s="171">
        <v>724.9</v>
      </c>
      <c r="E39" s="176" t="s">
        <v>645</v>
      </c>
    </row>
    <row r="40" spans="1:5">
      <c r="A40" s="176"/>
      <c r="B40" s="176"/>
      <c r="C40" s="179" t="s">
        <v>103</v>
      </c>
      <c r="D40" s="171">
        <v>50</v>
      </c>
      <c r="E40" s="176" t="s">
        <v>631</v>
      </c>
    </row>
    <row r="41" spans="1:5">
      <c r="A41" s="176"/>
      <c r="B41" s="176"/>
      <c r="C41" s="179" t="s">
        <v>120</v>
      </c>
      <c r="D41" s="171">
        <v>4774.1000000000004</v>
      </c>
      <c r="E41" s="176" t="s">
        <v>645</v>
      </c>
    </row>
    <row r="42" spans="1:5">
      <c r="A42" s="176"/>
      <c r="B42" s="176"/>
      <c r="C42" s="179" t="s">
        <v>120</v>
      </c>
      <c r="D42" s="171">
        <v>437.99</v>
      </c>
      <c r="E42" s="176" t="s">
        <v>645</v>
      </c>
    </row>
    <row r="43" spans="1:5">
      <c r="A43" s="167" t="s">
        <v>47</v>
      </c>
      <c r="B43" s="167"/>
      <c r="C43" s="173"/>
      <c r="D43" s="174">
        <f>SUM(D34:D42)</f>
        <v>13891.91</v>
      </c>
      <c r="E43" s="167"/>
    </row>
    <row r="44" spans="1:5">
      <c r="A44" s="176" t="s">
        <v>48</v>
      </c>
      <c r="B44" s="167"/>
      <c r="C44" s="197" t="s">
        <v>153</v>
      </c>
      <c r="D44" s="198">
        <v>13214.95</v>
      </c>
      <c r="E44" s="200" t="s">
        <v>638</v>
      </c>
    </row>
    <row r="45" spans="1:5">
      <c r="A45" s="167"/>
      <c r="B45" s="167"/>
      <c r="C45" s="197" t="s">
        <v>153</v>
      </c>
      <c r="D45" s="198">
        <v>12055.18</v>
      </c>
      <c r="E45" s="177" t="s">
        <v>637</v>
      </c>
    </row>
    <row r="46" spans="1:5">
      <c r="B46" s="167"/>
      <c r="C46" s="179" t="s">
        <v>419</v>
      </c>
      <c r="D46" s="184">
        <v>410.24</v>
      </c>
      <c r="E46" s="176" t="s">
        <v>512</v>
      </c>
    </row>
    <row r="47" spans="1:5">
      <c r="A47" s="176"/>
      <c r="B47" s="167"/>
      <c r="C47" s="179" t="s">
        <v>419</v>
      </c>
      <c r="D47" s="184">
        <v>4.46</v>
      </c>
      <c r="E47" s="191" t="s">
        <v>523</v>
      </c>
    </row>
    <row r="48" spans="1:5">
      <c r="A48" s="176"/>
      <c r="B48" s="167"/>
      <c r="C48" s="179" t="s">
        <v>419</v>
      </c>
      <c r="D48" s="184">
        <v>16.100000000000001</v>
      </c>
      <c r="E48" s="176" t="s">
        <v>529</v>
      </c>
    </row>
    <row r="49" spans="1:5">
      <c r="A49" s="176"/>
      <c r="B49" s="167"/>
      <c r="C49" s="179" t="s">
        <v>419</v>
      </c>
      <c r="D49" s="184">
        <v>7.32</v>
      </c>
      <c r="E49" s="176" t="s">
        <v>529</v>
      </c>
    </row>
    <row r="50" spans="1:5">
      <c r="A50" s="176"/>
      <c r="B50" s="167"/>
      <c r="C50" s="179" t="s">
        <v>419</v>
      </c>
      <c r="D50" s="184">
        <v>47.43</v>
      </c>
      <c r="E50" s="176" t="s">
        <v>549</v>
      </c>
    </row>
    <row r="51" spans="1:5">
      <c r="A51" s="176"/>
      <c r="B51" s="167"/>
      <c r="C51" s="179" t="s">
        <v>86</v>
      </c>
      <c r="D51" s="184">
        <v>856.8</v>
      </c>
      <c r="E51" s="176" t="s">
        <v>617</v>
      </c>
    </row>
    <row r="52" spans="1:5">
      <c r="A52" s="176"/>
      <c r="B52" s="167"/>
      <c r="C52" s="179" t="s">
        <v>86</v>
      </c>
      <c r="D52" s="184">
        <v>4700.5</v>
      </c>
      <c r="E52" s="176" t="s">
        <v>644</v>
      </c>
    </row>
    <row r="53" spans="1:5">
      <c r="A53" s="176"/>
      <c r="B53" s="167"/>
      <c r="C53" s="179" t="s">
        <v>86</v>
      </c>
      <c r="D53" s="184">
        <v>427.31</v>
      </c>
      <c r="E53" s="176" t="s">
        <v>618</v>
      </c>
    </row>
    <row r="54" spans="1:5">
      <c r="A54" s="176"/>
      <c r="B54" s="167"/>
      <c r="C54" s="179" t="s">
        <v>86</v>
      </c>
      <c r="D54" s="184">
        <v>17.66</v>
      </c>
      <c r="E54" s="176" t="s">
        <v>530</v>
      </c>
    </row>
    <row r="55" spans="1:5">
      <c r="A55" s="176"/>
      <c r="B55" s="167"/>
      <c r="C55" s="179" t="s">
        <v>86</v>
      </c>
      <c r="D55" s="184">
        <v>1071</v>
      </c>
      <c r="E55" s="176" t="s">
        <v>561</v>
      </c>
    </row>
    <row r="56" spans="1:5">
      <c r="A56" s="176"/>
      <c r="B56" s="167"/>
      <c r="C56" s="179" t="s">
        <v>103</v>
      </c>
      <c r="D56" s="184">
        <v>1190</v>
      </c>
      <c r="E56" s="176" t="s">
        <v>617</v>
      </c>
    </row>
    <row r="57" spans="1:5">
      <c r="A57" s="176"/>
      <c r="B57" s="167"/>
      <c r="C57" s="179" t="s">
        <v>103</v>
      </c>
      <c r="D57" s="184">
        <v>952</v>
      </c>
      <c r="E57" s="176" t="s">
        <v>617</v>
      </c>
    </row>
    <row r="58" spans="1:5">
      <c r="A58" s="176"/>
      <c r="B58" s="167"/>
      <c r="C58" s="179" t="s">
        <v>120</v>
      </c>
      <c r="D58" s="184">
        <v>7.21</v>
      </c>
      <c r="E58" s="176" t="s">
        <v>626</v>
      </c>
    </row>
    <row r="59" spans="1:5">
      <c r="A59" s="177"/>
      <c r="B59" s="176"/>
      <c r="C59" s="179" t="s">
        <v>120</v>
      </c>
      <c r="D59" s="184">
        <v>44.3</v>
      </c>
      <c r="E59" s="176" t="s">
        <v>626</v>
      </c>
    </row>
    <row r="60" spans="1:5">
      <c r="A60" s="176"/>
      <c r="B60" s="176"/>
      <c r="C60" s="179" t="s">
        <v>120</v>
      </c>
      <c r="D60" s="184">
        <v>96.99</v>
      </c>
      <c r="E60" s="176" t="s">
        <v>626</v>
      </c>
    </row>
    <row r="61" spans="1:5">
      <c r="A61" s="176"/>
      <c r="B61" s="176"/>
      <c r="C61" s="179" t="s">
        <v>120</v>
      </c>
      <c r="D61" s="184">
        <v>7.32</v>
      </c>
      <c r="E61" s="176" t="s">
        <v>643</v>
      </c>
    </row>
    <row r="62" spans="1:5">
      <c r="A62" s="176"/>
      <c r="B62" s="176"/>
      <c r="C62" s="179" t="s">
        <v>120</v>
      </c>
      <c r="D62" s="184">
        <v>18.850000000000001</v>
      </c>
      <c r="E62" s="176" t="s">
        <v>642</v>
      </c>
    </row>
    <row r="63" spans="1:5">
      <c r="A63" s="176"/>
      <c r="B63" s="176"/>
      <c r="C63" s="179" t="s">
        <v>120</v>
      </c>
      <c r="D63" s="184">
        <v>21.29</v>
      </c>
      <c r="E63" s="176" t="s">
        <v>643</v>
      </c>
    </row>
    <row r="64" spans="1:5">
      <c r="A64" s="176"/>
      <c r="B64" s="176"/>
      <c r="C64" s="179" t="s">
        <v>120</v>
      </c>
      <c r="D64" s="184">
        <v>2.87</v>
      </c>
      <c r="E64" s="176" t="s">
        <v>549</v>
      </c>
    </row>
    <row r="65" spans="1:5">
      <c r="A65" s="176"/>
      <c r="B65" s="176"/>
      <c r="C65" s="179" t="s">
        <v>120</v>
      </c>
      <c r="D65" s="184">
        <v>123.27</v>
      </c>
      <c r="E65" s="176" t="s">
        <v>549</v>
      </c>
    </row>
    <row r="66" spans="1:5">
      <c r="A66" s="176"/>
      <c r="B66" s="176"/>
      <c r="C66" s="179" t="s">
        <v>120</v>
      </c>
      <c r="D66" s="184">
        <v>54</v>
      </c>
      <c r="E66" s="176" t="s">
        <v>633</v>
      </c>
    </row>
    <row r="67" spans="1:5">
      <c r="A67" s="176"/>
      <c r="B67" s="176"/>
      <c r="C67" s="179" t="s">
        <v>120</v>
      </c>
      <c r="D67" s="184">
        <v>6</v>
      </c>
      <c r="E67" s="176" t="s">
        <v>633</v>
      </c>
    </row>
    <row r="68" spans="1:5">
      <c r="A68" s="167" t="s">
        <v>49</v>
      </c>
      <c r="B68" s="167"/>
      <c r="C68" s="173"/>
      <c r="D68" s="37">
        <f>SUM(D44:D67)</f>
        <v>35353.049999999996</v>
      </c>
      <c r="E68" s="177"/>
    </row>
    <row r="69" spans="1:5">
      <c r="A69" s="71" t="s">
        <v>418</v>
      </c>
      <c r="B69" s="167"/>
      <c r="C69" s="72"/>
      <c r="D69" s="73"/>
      <c r="E69" s="177"/>
    </row>
    <row r="70" spans="1:5">
      <c r="A70" s="71"/>
      <c r="B70" s="70"/>
      <c r="C70" s="72"/>
      <c r="D70" s="73"/>
      <c r="E70" s="177"/>
    </row>
    <row r="71" spans="1:5">
      <c r="A71" s="167" t="s">
        <v>315</v>
      </c>
      <c r="B71" s="167"/>
      <c r="C71" s="173"/>
      <c r="D71" s="37">
        <f>SUM(D69:D70)</f>
        <v>0</v>
      </c>
      <c r="E71" s="177"/>
    </row>
    <row r="72" spans="1:5">
      <c r="A72" s="176" t="s">
        <v>50</v>
      </c>
      <c r="B72" s="176"/>
      <c r="C72" s="179" t="s">
        <v>156</v>
      </c>
      <c r="D72" s="171">
        <v>505.24</v>
      </c>
      <c r="E72" s="176" t="s">
        <v>246</v>
      </c>
    </row>
    <row r="73" spans="1:5">
      <c r="A73" s="176"/>
      <c r="B73" s="176"/>
      <c r="C73" s="179" t="s">
        <v>419</v>
      </c>
      <c r="D73" s="171">
        <v>140</v>
      </c>
      <c r="E73" s="176" t="s">
        <v>313</v>
      </c>
    </row>
    <row r="74" spans="1:5">
      <c r="A74" s="176"/>
      <c r="B74" s="176"/>
      <c r="C74" s="179" t="s">
        <v>86</v>
      </c>
      <c r="D74" s="171">
        <v>290.20999999999998</v>
      </c>
      <c r="E74" s="176" t="s">
        <v>246</v>
      </c>
    </row>
    <row r="75" spans="1:5">
      <c r="A75" s="176"/>
      <c r="B75" s="176"/>
      <c r="C75" s="179" t="s">
        <v>100</v>
      </c>
      <c r="D75" s="171">
        <v>356.75</v>
      </c>
      <c r="E75" s="176" t="s">
        <v>246</v>
      </c>
    </row>
    <row r="76" spans="1:5">
      <c r="A76" s="176"/>
      <c r="B76" s="176"/>
      <c r="C76" s="179" t="s">
        <v>103</v>
      </c>
      <c r="D76" s="171">
        <v>330.64</v>
      </c>
      <c r="E76" s="176" t="s">
        <v>246</v>
      </c>
    </row>
    <row r="77" spans="1:5">
      <c r="A77" s="176"/>
      <c r="B77" s="176"/>
      <c r="C77" s="179" t="s">
        <v>103</v>
      </c>
      <c r="D77" s="171">
        <v>1955.88</v>
      </c>
      <c r="E77" s="176" t="s">
        <v>246</v>
      </c>
    </row>
    <row r="78" spans="1:5">
      <c r="A78" s="176"/>
      <c r="B78" s="176"/>
      <c r="C78" s="179" t="s">
        <v>103</v>
      </c>
      <c r="D78" s="171">
        <v>915.59</v>
      </c>
      <c r="E78" s="176" t="s">
        <v>246</v>
      </c>
    </row>
    <row r="79" spans="1:5">
      <c r="A79" s="176"/>
      <c r="B79" s="176"/>
      <c r="C79" s="179" t="s">
        <v>103</v>
      </c>
      <c r="D79" s="171">
        <v>782.92</v>
      </c>
      <c r="E79" s="176" t="s">
        <v>246</v>
      </c>
    </row>
    <row r="80" spans="1:5">
      <c r="A80" s="176"/>
      <c r="B80" s="176"/>
      <c r="C80" s="179" t="s">
        <v>120</v>
      </c>
      <c r="D80" s="171">
        <v>82.03</v>
      </c>
      <c r="E80" s="176" t="s">
        <v>246</v>
      </c>
    </row>
    <row r="81" spans="1:5">
      <c r="A81" s="176"/>
      <c r="B81" s="176"/>
      <c r="C81" s="179" t="s">
        <v>120</v>
      </c>
      <c r="D81" s="171">
        <v>267.95999999999998</v>
      </c>
      <c r="E81" s="176" t="s">
        <v>246</v>
      </c>
    </row>
    <row r="82" spans="1:5">
      <c r="A82" s="176"/>
      <c r="B82" s="176"/>
      <c r="C82" s="179" t="s">
        <v>120</v>
      </c>
      <c r="D82" s="171">
        <v>404.04</v>
      </c>
      <c r="E82" s="176" t="s">
        <v>246</v>
      </c>
    </row>
    <row r="83" spans="1:5">
      <c r="A83" s="176"/>
      <c r="B83" s="176"/>
      <c r="C83" s="179" t="s">
        <v>153</v>
      </c>
      <c r="D83" s="171">
        <v>-32</v>
      </c>
      <c r="E83" s="176" t="s">
        <v>562</v>
      </c>
    </row>
    <row r="84" spans="1:5">
      <c r="A84" s="167" t="s">
        <v>52</v>
      </c>
      <c r="B84" s="167"/>
      <c r="C84" s="173"/>
      <c r="D84" s="174">
        <f>SUM(D72:D83)</f>
        <v>5999.26</v>
      </c>
      <c r="E84" s="167"/>
    </row>
    <row r="85" spans="1:5">
      <c r="A85" s="157" t="s">
        <v>612</v>
      </c>
      <c r="B85" s="176"/>
      <c r="C85" s="179" t="s">
        <v>156</v>
      </c>
      <c r="D85" s="171">
        <v>13000</v>
      </c>
      <c r="E85" s="176"/>
    </row>
    <row r="86" spans="1:5">
      <c r="A86" s="152" t="s">
        <v>80</v>
      </c>
      <c r="B86" s="167"/>
      <c r="C86" s="173"/>
      <c r="D86" s="174">
        <f>SUM(D85:D85)</f>
        <v>13000</v>
      </c>
      <c r="E86" s="167"/>
    </row>
    <row r="87" spans="1:5">
      <c r="A87" s="152"/>
      <c r="B87" s="167"/>
      <c r="C87" s="173"/>
      <c r="D87" s="174"/>
      <c r="E87" s="167"/>
    </row>
    <row r="88" spans="1:5">
      <c r="A88" s="192" t="s">
        <v>611</v>
      </c>
      <c r="B88" s="167"/>
      <c r="C88" s="194" t="s">
        <v>419</v>
      </c>
      <c r="D88" s="195">
        <v>550</v>
      </c>
      <c r="E88" s="193" t="s">
        <v>613</v>
      </c>
    </row>
    <row r="89" spans="1:5">
      <c r="A89" s="192" t="s">
        <v>614</v>
      </c>
      <c r="B89" s="167"/>
      <c r="C89" s="194"/>
      <c r="D89" s="196">
        <f>SUM(D88)</f>
        <v>550</v>
      </c>
      <c r="E89" s="193"/>
    </row>
    <row r="90" spans="1:5">
      <c r="A90" s="152"/>
      <c r="B90" s="167"/>
      <c r="C90" s="173"/>
      <c r="D90" s="174"/>
      <c r="E90" s="167"/>
    </row>
    <row r="91" spans="1:5">
      <c r="A91" s="176" t="s">
        <v>53</v>
      </c>
      <c r="B91" s="176"/>
      <c r="C91" s="179"/>
      <c r="D91" s="184">
        <v>262.5</v>
      </c>
      <c r="E91" s="176" t="s">
        <v>468</v>
      </c>
    </row>
    <row r="92" spans="1:5">
      <c r="A92" s="167" t="s">
        <v>55</v>
      </c>
      <c r="B92" s="167"/>
      <c r="C92" s="173"/>
      <c r="D92" s="174">
        <f>SUM(D91)</f>
        <v>262.5</v>
      </c>
      <c r="E92" s="167"/>
    </row>
    <row r="93" spans="1:5">
      <c r="A93" s="140">
        <v>20.25</v>
      </c>
      <c r="B93" s="176"/>
      <c r="C93" s="179" t="s">
        <v>419</v>
      </c>
      <c r="D93" s="171">
        <v>15453</v>
      </c>
      <c r="E93" s="176" t="s">
        <v>510</v>
      </c>
    </row>
    <row r="94" spans="1:5">
      <c r="A94" s="140"/>
      <c r="B94" s="176"/>
      <c r="C94" s="179" t="s">
        <v>419</v>
      </c>
      <c r="D94" s="171">
        <v>1210</v>
      </c>
      <c r="E94" s="176" t="s">
        <v>510</v>
      </c>
    </row>
    <row r="95" spans="1:5">
      <c r="A95" s="140"/>
      <c r="B95" s="176"/>
      <c r="C95" s="179" t="s">
        <v>179</v>
      </c>
      <c r="D95" s="171">
        <v>3225.79</v>
      </c>
      <c r="E95" s="176" t="s">
        <v>510</v>
      </c>
    </row>
    <row r="96" spans="1:5">
      <c r="A96" s="140"/>
      <c r="B96" s="176"/>
      <c r="C96" s="179" t="s">
        <v>179</v>
      </c>
      <c r="D96" s="171">
        <v>10803.7</v>
      </c>
      <c r="E96" s="176" t="s">
        <v>510</v>
      </c>
    </row>
    <row r="97" spans="1:5">
      <c r="A97" s="140"/>
      <c r="B97" s="176"/>
      <c r="C97" s="179" t="s">
        <v>120</v>
      </c>
      <c r="D97" s="171">
        <v>3392</v>
      </c>
      <c r="E97" s="176" t="s">
        <v>625</v>
      </c>
    </row>
    <row r="98" spans="1:5">
      <c r="A98" s="140"/>
      <c r="B98" s="176"/>
      <c r="C98" s="179" t="s">
        <v>120</v>
      </c>
      <c r="D98" s="171">
        <v>2408.94</v>
      </c>
      <c r="E98" s="176" t="s">
        <v>625</v>
      </c>
    </row>
    <row r="99" spans="1:5">
      <c r="A99" s="140"/>
      <c r="B99" s="176"/>
      <c r="C99" s="179" t="s">
        <v>120</v>
      </c>
      <c r="D99" s="171">
        <v>1774.5</v>
      </c>
      <c r="E99" s="176" t="s">
        <v>625</v>
      </c>
    </row>
    <row r="100" spans="1:5">
      <c r="A100" s="140"/>
      <c r="B100" s="176"/>
      <c r="C100" s="179" t="s">
        <v>120</v>
      </c>
      <c r="D100" s="171">
        <v>3171.95</v>
      </c>
      <c r="E100" s="176" t="s">
        <v>625</v>
      </c>
    </row>
    <row r="101" spans="1:5">
      <c r="A101" s="140"/>
      <c r="B101" s="176"/>
      <c r="C101" s="179" t="s">
        <v>126</v>
      </c>
      <c r="D101" s="171">
        <v>50</v>
      </c>
      <c r="E101" s="176" t="s">
        <v>625</v>
      </c>
    </row>
    <row r="102" spans="1:5">
      <c r="A102" s="140"/>
      <c r="B102" s="176"/>
      <c r="C102" s="179" t="s">
        <v>126</v>
      </c>
      <c r="D102" s="171">
        <v>4500.5200000000004</v>
      </c>
      <c r="E102" s="176" t="s">
        <v>625</v>
      </c>
    </row>
    <row r="103" spans="1:5">
      <c r="A103" s="167" t="s">
        <v>56</v>
      </c>
      <c r="B103" s="167"/>
      <c r="C103" s="173"/>
      <c r="D103" s="174">
        <f>SUM(D93:D102)</f>
        <v>45990.400000000009</v>
      </c>
      <c r="E103" s="167"/>
    </row>
    <row r="104" spans="1:5">
      <c r="A104" s="176" t="s">
        <v>57</v>
      </c>
      <c r="B104" s="176"/>
      <c r="C104" s="179" t="s">
        <v>118</v>
      </c>
      <c r="D104" s="171">
        <v>99</v>
      </c>
      <c r="E104" s="176" t="s">
        <v>632</v>
      </c>
    </row>
    <row r="105" spans="1:5">
      <c r="A105" s="167" t="s">
        <v>58</v>
      </c>
      <c r="B105" s="167"/>
      <c r="C105" s="173"/>
      <c r="D105" s="174">
        <f>SUM(D104:D104)</f>
        <v>99</v>
      </c>
      <c r="E105" s="167"/>
    </row>
    <row r="106" spans="1:5">
      <c r="A106" s="176" t="s">
        <v>59</v>
      </c>
      <c r="B106" s="176"/>
      <c r="C106" s="179" t="s">
        <v>86</v>
      </c>
      <c r="D106" s="171">
        <v>272.08999999999997</v>
      </c>
      <c r="E106" s="176"/>
    </row>
    <row r="107" spans="1:5">
      <c r="A107" s="176"/>
      <c r="B107" s="176"/>
      <c r="C107" s="179"/>
      <c r="D107" s="171"/>
      <c r="E107" s="176"/>
    </row>
    <row r="108" spans="1:5">
      <c r="A108" s="167" t="s">
        <v>60</v>
      </c>
      <c r="B108" s="167"/>
      <c r="C108" s="173"/>
      <c r="D108" s="174">
        <f>SUM(D106:D106)</f>
        <v>272.08999999999997</v>
      </c>
      <c r="E108" s="167"/>
    </row>
    <row r="109" spans="1:5">
      <c r="A109" s="176" t="s">
        <v>61</v>
      </c>
      <c r="B109" s="176"/>
      <c r="C109" s="179" t="s">
        <v>419</v>
      </c>
      <c r="D109" s="184">
        <v>428.4</v>
      </c>
      <c r="E109" s="191" t="s">
        <v>610</v>
      </c>
    </row>
    <row r="110" spans="1:5">
      <c r="A110" s="176"/>
      <c r="B110" s="176"/>
      <c r="C110" s="179" t="s">
        <v>419</v>
      </c>
      <c r="D110" s="184">
        <v>366</v>
      </c>
      <c r="E110" s="176" t="s">
        <v>615</v>
      </c>
    </row>
    <row r="111" spans="1:5">
      <c r="A111" s="176"/>
      <c r="B111" s="176"/>
      <c r="C111" s="179" t="s">
        <v>79</v>
      </c>
      <c r="D111" s="184">
        <v>194.6</v>
      </c>
      <c r="E111" s="176" t="s">
        <v>616</v>
      </c>
    </row>
    <row r="112" spans="1:5">
      <c r="A112" s="176"/>
      <c r="B112" s="176"/>
      <c r="C112" s="179" t="s">
        <v>79</v>
      </c>
      <c r="D112" s="184">
        <v>320</v>
      </c>
      <c r="E112" s="176" t="s">
        <v>615</v>
      </c>
    </row>
    <row r="113" spans="1:5">
      <c r="A113" s="176"/>
      <c r="B113" s="176"/>
      <c r="C113" s="179" t="s">
        <v>363</v>
      </c>
      <c r="D113" s="184">
        <v>1024.75</v>
      </c>
      <c r="E113" s="176" t="s">
        <v>641</v>
      </c>
    </row>
    <row r="114" spans="1:5">
      <c r="A114" s="176"/>
      <c r="B114" s="176"/>
      <c r="C114" s="179" t="s">
        <v>86</v>
      </c>
      <c r="D114" s="184">
        <v>11900</v>
      </c>
      <c r="E114" s="176" t="s">
        <v>622</v>
      </c>
    </row>
    <row r="115" spans="1:5">
      <c r="A115" s="176"/>
      <c r="B115" s="176"/>
      <c r="C115" s="179" t="s">
        <v>100</v>
      </c>
      <c r="D115" s="184">
        <v>20</v>
      </c>
      <c r="E115" s="176" t="s">
        <v>639</v>
      </c>
    </row>
    <row r="116" spans="1:5">
      <c r="A116" s="176"/>
      <c r="B116" s="176"/>
      <c r="C116" s="179" t="s">
        <v>102</v>
      </c>
      <c r="D116" s="184">
        <v>320</v>
      </c>
      <c r="E116" s="176" t="s">
        <v>615</v>
      </c>
    </row>
    <row r="117" spans="1:5">
      <c r="A117" s="176"/>
      <c r="B117" s="176"/>
      <c r="C117" s="179" t="s">
        <v>181</v>
      </c>
      <c r="D117" s="184">
        <v>251.65</v>
      </c>
      <c r="E117" s="176" t="s">
        <v>621</v>
      </c>
    </row>
    <row r="118" spans="1:5">
      <c r="A118" s="176"/>
      <c r="B118" s="176"/>
      <c r="C118" s="179" t="s">
        <v>106</v>
      </c>
      <c r="D118" s="184">
        <v>194.6</v>
      </c>
      <c r="E118" s="176" t="s">
        <v>620</v>
      </c>
    </row>
    <row r="119" spans="1:5">
      <c r="A119" s="176"/>
      <c r="B119" s="176"/>
      <c r="C119" s="179" t="s">
        <v>103</v>
      </c>
      <c r="D119" s="184">
        <v>196.35</v>
      </c>
      <c r="E119" s="176" t="s">
        <v>619</v>
      </c>
    </row>
    <row r="120" spans="1:5">
      <c r="A120" s="176"/>
      <c r="B120" s="176"/>
      <c r="C120" s="179" t="s">
        <v>118</v>
      </c>
      <c r="D120" s="171">
        <v>1779.05</v>
      </c>
      <c r="E120" s="176" t="s">
        <v>640</v>
      </c>
    </row>
    <row r="121" spans="1:5">
      <c r="A121" s="176"/>
      <c r="B121" s="176"/>
      <c r="C121" s="179" t="s">
        <v>126</v>
      </c>
      <c r="D121" s="171">
        <v>4115.59</v>
      </c>
      <c r="E121" s="176" t="s">
        <v>627</v>
      </c>
    </row>
    <row r="122" spans="1:5">
      <c r="A122" s="167" t="s">
        <v>62</v>
      </c>
      <c r="B122" s="167"/>
      <c r="C122" s="173"/>
      <c r="D122" s="174">
        <f>SUM(D109:D121)</f>
        <v>21110.99</v>
      </c>
      <c r="E122" s="167"/>
    </row>
    <row r="123" spans="1:5">
      <c r="A123" s="157" t="s">
        <v>634</v>
      </c>
      <c r="B123" s="176"/>
      <c r="C123" s="179" t="s">
        <v>419</v>
      </c>
      <c r="D123" s="171">
        <v>2992.98</v>
      </c>
      <c r="E123" s="176" t="s">
        <v>278</v>
      </c>
    </row>
    <row r="124" spans="1:5">
      <c r="A124" s="140"/>
      <c r="B124" s="176"/>
      <c r="C124" s="179" t="s">
        <v>419</v>
      </c>
      <c r="D124" s="171">
        <v>3644.13</v>
      </c>
      <c r="E124" s="176" t="s">
        <v>278</v>
      </c>
    </row>
    <row r="125" spans="1:5">
      <c r="A125" s="140"/>
      <c r="B125" s="176"/>
      <c r="C125" s="179" t="s">
        <v>419</v>
      </c>
      <c r="D125" s="171">
        <v>2873.05</v>
      </c>
      <c r="E125" s="176" t="s">
        <v>278</v>
      </c>
    </row>
    <row r="126" spans="1:5">
      <c r="A126" s="140"/>
      <c r="B126" s="176"/>
      <c r="C126" s="179" t="s">
        <v>419</v>
      </c>
      <c r="D126" s="171">
        <v>5543.78</v>
      </c>
      <c r="E126" s="176" t="s">
        <v>278</v>
      </c>
    </row>
    <row r="127" spans="1:5">
      <c r="A127" s="140"/>
      <c r="B127" s="176"/>
      <c r="C127" s="179" t="s">
        <v>419</v>
      </c>
      <c r="D127" s="171">
        <v>15027.76</v>
      </c>
      <c r="E127" s="176" t="s">
        <v>278</v>
      </c>
    </row>
    <row r="128" spans="1:5">
      <c r="A128" s="140"/>
      <c r="B128" s="176"/>
      <c r="C128" s="179" t="s">
        <v>419</v>
      </c>
      <c r="D128" s="171">
        <v>148.44</v>
      </c>
      <c r="E128" s="176" t="s">
        <v>278</v>
      </c>
    </row>
    <row r="129" spans="1:5">
      <c r="A129" s="140"/>
      <c r="B129" s="176"/>
      <c r="C129" s="179" t="s">
        <v>419</v>
      </c>
      <c r="D129" s="171">
        <v>2716.4</v>
      </c>
      <c r="E129" s="176" t="s">
        <v>278</v>
      </c>
    </row>
    <row r="130" spans="1:5">
      <c r="A130" s="140"/>
      <c r="B130" s="176"/>
      <c r="C130" s="179" t="s">
        <v>419</v>
      </c>
      <c r="D130" s="171">
        <v>2846.53</v>
      </c>
      <c r="E130" s="176" t="s">
        <v>278</v>
      </c>
    </row>
    <row r="131" spans="1:5">
      <c r="A131" s="140"/>
      <c r="B131" s="176"/>
      <c r="C131" s="179" t="s">
        <v>419</v>
      </c>
      <c r="D131" s="171">
        <v>6372.9</v>
      </c>
      <c r="E131" s="176" t="s">
        <v>278</v>
      </c>
    </row>
    <row r="132" spans="1:5">
      <c r="A132" s="140"/>
      <c r="B132" s="176"/>
      <c r="C132" s="179" t="s">
        <v>419</v>
      </c>
      <c r="D132" s="171">
        <v>3727.25</v>
      </c>
      <c r="E132" s="176" t="s">
        <v>278</v>
      </c>
    </row>
    <row r="133" spans="1:5">
      <c r="A133" s="140"/>
      <c r="B133" s="176"/>
      <c r="C133" s="179" t="s">
        <v>419</v>
      </c>
      <c r="D133" s="171">
        <v>1764.42</v>
      </c>
      <c r="E133" s="176" t="s">
        <v>278</v>
      </c>
    </row>
    <row r="134" spans="1:5">
      <c r="A134" s="140"/>
      <c r="B134" s="176"/>
      <c r="C134" s="179" t="s">
        <v>419</v>
      </c>
      <c r="D134" s="171">
        <v>15000</v>
      </c>
      <c r="E134" s="176" t="s">
        <v>278</v>
      </c>
    </row>
    <row r="135" spans="1:5">
      <c r="A135" s="140"/>
      <c r="B135" s="176"/>
      <c r="C135" s="179" t="s">
        <v>419</v>
      </c>
      <c r="D135" s="171">
        <v>3000</v>
      </c>
      <c r="E135" s="176" t="s">
        <v>278</v>
      </c>
    </row>
    <row r="136" spans="1:5">
      <c r="A136" s="140"/>
      <c r="B136" s="176"/>
      <c r="C136" s="179" t="s">
        <v>419</v>
      </c>
      <c r="D136" s="171">
        <v>4354.1499999999996</v>
      </c>
      <c r="E136" s="176" t="s">
        <v>278</v>
      </c>
    </row>
    <row r="137" spans="1:5">
      <c r="A137" s="140"/>
      <c r="B137" s="176"/>
      <c r="C137" s="179" t="s">
        <v>419</v>
      </c>
      <c r="D137" s="171">
        <v>3428.89</v>
      </c>
      <c r="E137" s="176" t="s">
        <v>278</v>
      </c>
    </row>
    <row r="138" spans="1:5">
      <c r="A138" s="140"/>
      <c r="B138" s="176"/>
      <c r="C138" s="179" t="s">
        <v>419</v>
      </c>
      <c r="D138" s="171">
        <v>4325.55</v>
      </c>
      <c r="E138" s="176" t="s">
        <v>278</v>
      </c>
    </row>
    <row r="139" spans="1:5">
      <c r="A139" s="140"/>
      <c r="B139" s="176"/>
      <c r="C139" s="179" t="s">
        <v>419</v>
      </c>
      <c r="D139" s="171">
        <v>2620.41</v>
      </c>
      <c r="E139" s="176" t="s">
        <v>278</v>
      </c>
    </row>
    <row r="140" spans="1:5">
      <c r="A140" s="140"/>
      <c r="B140" s="176"/>
      <c r="C140" s="179" t="s">
        <v>419</v>
      </c>
      <c r="D140" s="171">
        <v>4245.3</v>
      </c>
      <c r="E140" s="176" t="s">
        <v>278</v>
      </c>
    </row>
    <row r="141" spans="1:5">
      <c r="A141" s="140"/>
      <c r="B141" s="176"/>
      <c r="C141" s="179" t="s">
        <v>419</v>
      </c>
      <c r="D141" s="171">
        <v>338876.71</v>
      </c>
      <c r="E141" s="176" t="s">
        <v>278</v>
      </c>
    </row>
    <row r="142" spans="1:5">
      <c r="A142" s="140"/>
      <c r="B142" s="176"/>
      <c r="C142" s="179" t="s">
        <v>419</v>
      </c>
      <c r="D142" s="171">
        <v>21100</v>
      </c>
      <c r="E142" s="176" t="s">
        <v>278</v>
      </c>
    </row>
    <row r="143" spans="1:5">
      <c r="A143" s="140"/>
      <c r="B143" s="176"/>
      <c r="C143" s="179" t="s">
        <v>103</v>
      </c>
      <c r="D143" s="171">
        <v>520960.18</v>
      </c>
      <c r="E143" s="176" t="s">
        <v>278</v>
      </c>
    </row>
    <row r="144" spans="1:5">
      <c r="A144" s="140"/>
      <c r="B144" s="176"/>
      <c r="C144" s="179" t="s">
        <v>179</v>
      </c>
      <c r="D144" s="171">
        <v>279925</v>
      </c>
      <c r="E144" s="176" t="s">
        <v>278</v>
      </c>
    </row>
    <row r="145" spans="1:5">
      <c r="A145" s="152" t="s">
        <v>64</v>
      </c>
      <c r="B145" s="167"/>
      <c r="C145" s="173"/>
      <c r="D145" s="174">
        <f>SUM(D123:D144)</f>
        <v>1245493.83</v>
      </c>
      <c r="E145" s="176"/>
    </row>
    <row r="146" spans="1:5">
      <c r="A146" s="157" t="s">
        <v>208</v>
      </c>
      <c r="B146" s="176"/>
      <c r="C146" s="179"/>
      <c r="D146" s="171"/>
      <c r="E146" s="176"/>
    </row>
    <row r="147" spans="1:5">
      <c r="A147" s="152" t="s">
        <v>209</v>
      </c>
      <c r="B147" s="167"/>
      <c r="C147" s="173"/>
      <c r="D147" s="174">
        <f>SUM(D146:D146)</f>
        <v>0</v>
      </c>
      <c r="E147" s="167"/>
    </row>
    <row r="148" spans="1:5">
      <c r="A148" s="153" t="s">
        <v>65</v>
      </c>
      <c r="B148" s="176"/>
      <c r="C148" s="170" t="s">
        <v>82</v>
      </c>
      <c r="D148" s="171">
        <v>9361</v>
      </c>
      <c r="E148" s="176" t="s">
        <v>479</v>
      </c>
    </row>
    <row r="149" spans="1:5">
      <c r="A149" s="153"/>
      <c r="B149" s="176"/>
      <c r="C149" s="170" t="s">
        <v>141</v>
      </c>
      <c r="D149" s="171">
        <v>46</v>
      </c>
      <c r="E149" s="176" t="s">
        <v>479</v>
      </c>
    </row>
    <row r="150" spans="1:5">
      <c r="A150" s="155" t="s">
        <v>67</v>
      </c>
      <c r="B150" s="176"/>
      <c r="C150" s="170"/>
      <c r="D150" s="174">
        <f>SUM(D148:D149)</f>
        <v>9407</v>
      </c>
      <c r="E150" s="176"/>
    </row>
    <row r="151" spans="1:5">
      <c r="A151" s="154">
        <v>65.010000000000005</v>
      </c>
      <c r="B151" s="176"/>
      <c r="C151" s="179"/>
      <c r="D151" s="171">
        <v>3134086.86</v>
      </c>
      <c r="E151" s="176" t="s">
        <v>480</v>
      </c>
    </row>
    <row r="152" spans="1:5">
      <c r="A152" s="155" t="s">
        <v>69</v>
      </c>
      <c r="B152" s="176"/>
      <c r="C152" s="170"/>
      <c r="D152" s="174">
        <f>SUM(D151)</f>
        <v>3134086.86</v>
      </c>
      <c r="E152" s="176"/>
    </row>
    <row r="153" spans="1:5">
      <c r="A153" s="154" t="s">
        <v>70</v>
      </c>
      <c r="B153" s="176"/>
      <c r="C153" s="179" t="s">
        <v>103</v>
      </c>
      <c r="D153" s="171">
        <v>7366</v>
      </c>
      <c r="E153" s="176" t="s">
        <v>623</v>
      </c>
    </row>
    <row r="154" spans="1:5">
      <c r="A154" s="154"/>
      <c r="B154" s="176"/>
      <c r="C154" s="179"/>
      <c r="D154" s="196">
        <v>4495035.54</v>
      </c>
      <c r="E154" s="176" t="s">
        <v>480</v>
      </c>
    </row>
    <row r="155" spans="1:5">
      <c r="A155" s="155" t="s">
        <v>71</v>
      </c>
      <c r="B155" s="167"/>
      <c r="C155" s="173"/>
      <c r="D155" s="174">
        <f>SUM(D153:D154)</f>
        <v>4502401.54</v>
      </c>
      <c r="E155" s="70"/>
    </row>
    <row r="156" spans="1:5">
      <c r="A156" s="154" t="s">
        <v>241</v>
      </c>
      <c r="B156" s="167"/>
      <c r="C156" s="179"/>
      <c r="D156" s="171"/>
      <c r="E156" s="176"/>
    </row>
    <row r="157" spans="1:5">
      <c r="A157" s="155" t="s">
        <v>242</v>
      </c>
      <c r="B157" s="167"/>
      <c r="C157" s="173"/>
      <c r="D157" s="174">
        <f>SUM(D156:D156)</f>
        <v>0</v>
      </c>
      <c r="E157" s="167"/>
    </row>
    <row r="158" spans="1:5">
      <c r="D158" s="180">
        <f>D13+D17+D19+D21+D23+D33+D43+D68+D84+D86+D92+D103+D105+D108+D122+D145+D147+D150+D152+D155+D157+D71+D25+D15+D89</f>
        <v>9071620.8099999987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10"/>
  <sheetViews>
    <sheetView topLeftCell="A88" workbookViewId="0">
      <selection activeCell="D106" sqref="D106"/>
    </sheetView>
  </sheetViews>
  <sheetFormatPr defaultRowHeight="15"/>
  <cols>
    <col min="1" max="1" width="24.140625" customWidth="1"/>
    <col min="2" max="2" width="12.7109375" customWidth="1"/>
    <col min="4" max="4" width="13.5703125" customWidth="1"/>
    <col min="5" max="5" width="64.28515625" customWidth="1"/>
    <col min="9" max="9" width="11.7109375" bestFit="1" customWidth="1"/>
  </cols>
  <sheetData>
    <row r="1" spans="1:5">
      <c r="A1" s="2" t="s">
        <v>0</v>
      </c>
      <c r="B1" s="2"/>
      <c r="C1" s="2"/>
      <c r="D1" s="2"/>
      <c r="E1" s="1"/>
    </row>
    <row r="2" spans="1:5">
      <c r="A2" s="2" t="s">
        <v>1</v>
      </c>
      <c r="B2" s="2"/>
      <c r="C2" s="2"/>
      <c r="D2" s="2"/>
      <c r="E2" s="1"/>
    </row>
    <row r="3" spans="1:5">
      <c r="A3" s="2"/>
      <c r="B3" s="2"/>
      <c r="C3" s="2"/>
      <c r="D3" s="2"/>
      <c r="E3" s="1"/>
    </row>
    <row r="4" spans="1:5">
      <c r="A4" s="2" t="s">
        <v>2</v>
      </c>
      <c r="B4" s="2"/>
      <c r="C4" s="2"/>
      <c r="D4" s="2"/>
      <c r="E4" s="1"/>
    </row>
    <row r="5" spans="1:5">
      <c r="A5" s="2" t="s">
        <v>33</v>
      </c>
      <c r="B5" s="2"/>
      <c r="C5" s="2"/>
      <c r="D5" s="2"/>
      <c r="E5" s="1"/>
    </row>
    <row r="6" spans="1:5">
      <c r="A6" s="2"/>
      <c r="B6" s="2"/>
      <c r="C6" s="2"/>
      <c r="D6" s="2"/>
      <c r="E6" s="1"/>
    </row>
    <row r="7" spans="1:5">
      <c r="A7" s="2"/>
      <c r="B7" s="2"/>
      <c r="C7" s="2"/>
      <c r="D7" s="2"/>
      <c r="E7" s="1"/>
    </row>
    <row r="8" spans="1:5">
      <c r="A8" s="2" t="s">
        <v>31</v>
      </c>
      <c r="B8" s="2"/>
      <c r="C8" s="2"/>
      <c r="D8" s="2"/>
      <c r="E8" s="1"/>
    </row>
    <row r="9" spans="1:5">
      <c r="A9" s="1"/>
      <c r="B9" s="1"/>
      <c r="C9" s="1"/>
      <c r="D9" s="1"/>
      <c r="E9" s="1"/>
    </row>
    <row r="10" spans="1:5">
      <c r="A10" s="3" t="s">
        <v>4</v>
      </c>
      <c r="B10" s="4" t="s">
        <v>5</v>
      </c>
      <c r="C10" s="4" t="s">
        <v>6</v>
      </c>
      <c r="D10" s="4" t="s">
        <v>7</v>
      </c>
      <c r="E10" s="3" t="s">
        <v>8</v>
      </c>
    </row>
    <row r="11" spans="1:5">
      <c r="A11" s="5" t="s">
        <v>34</v>
      </c>
      <c r="B11" s="9" t="s">
        <v>32</v>
      </c>
      <c r="C11" s="17"/>
      <c r="D11" s="18"/>
      <c r="E11" s="13"/>
    </row>
    <row r="12" spans="1:5">
      <c r="A12" s="5"/>
      <c r="B12" s="9"/>
      <c r="C12" s="18">
        <v>21</v>
      </c>
      <c r="D12" s="18">
        <v>178.5</v>
      </c>
      <c r="E12" s="13" t="s">
        <v>114</v>
      </c>
    </row>
    <row r="13" spans="1:5">
      <c r="A13" s="5"/>
      <c r="B13" s="9"/>
      <c r="C13" s="18">
        <v>28</v>
      </c>
      <c r="D13" s="18">
        <v>4630.29</v>
      </c>
      <c r="E13" s="13" t="s">
        <v>122</v>
      </c>
    </row>
    <row r="14" spans="1:5">
      <c r="A14" s="19" t="s">
        <v>35</v>
      </c>
      <c r="B14" s="4"/>
      <c r="C14" s="4"/>
      <c r="D14" s="11">
        <f>SUM(D11:D13)</f>
        <v>4808.79</v>
      </c>
      <c r="E14" s="3"/>
    </row>
    <row r="15" spans="1:5">
      <c r="A15" s="5" t="s">
        <v>36</v>
      </c>
      <c r="B15" s="9"/>
      <c r="C15" s="17" t="s">
        <v>103</v>
      </c>
      <c r="D15" s="7">
        <v>10174.19</v>
      </c>
      <c r="E15" s="13" t="s">
        <v>109</v>
      </c>
    </row>
    <row r="16" spans="1:5">
      <c r="A16" s="5"/>
      <c r="B16" s="9"/>
      <c r="C16" s="17"/>
      <c r="D16" s="7">
        <v>23159.14</v>
      </c>
      <c r="E16" s="13" t="s">
        <v>113</v>
      </c>
    </row>
    <row r="17" spans="1:5">
      <c r="A17" s="19" t="s">
        <v>37</v>
      </c>
      <c r="B17" s="4"/>
      <c r="C17" s="20"/>
      <c r="D17" s="11">
        <f>SUM(D15:D16)</f>
        <v>33333.33</v>
      </c>
      <c r="E17" s="3"/>
    </row>
    <row r="18" spans="1:5">
      <c r="A18" s="5" t="s">
        <v>38</v>
      </c>
      <c r="B18" s="9"/>
      <c r="C18" s="17" t="s">
        <v>120</v>
      </c>
      <c r="D18" s="7">
        <v>976.18</v>
      </c>
      <c r="E18" s="13" t="s">
        <v>121</v>
      </c>
    </row>
    <row r="19" spans="1:5">
      <c r="A19" s="19" t="s">
        <v>39</v>
      </c>
      <c r="B19" s="4"/>
      <c r="C19" s="20"/>
      <c r="D19" s="11">
        <f>SUM(D18)</f>
        <v>976.18</v>
      </c>
      <c r="E19" s="3"/>
    </row>
    <row r="20" spans="1:5">
      <c r="A20" s="5" t="s">
        <v>40</v>
      </c>
      <c r="B20" s="13"/>
      <c r="C20" s="17" t="s">
        <v>86</v>
      </c>
      <c r="D20" s="7">
        <v>8159.57</v>
      </c>
      <c r="E20" s="13" t="s">
        <v>93</v>
      </c>
    </row>
    <row r="21" spans="1:5">
      <c r="A21" s="19" t="s">
        <v>41</v>
      </c>
      <c r="B21" s="3"/>
      <c r="C21" s="21"/>
      <c r="D21" s="11">
        <f>SUM(D20)</f>
        <v>8159.57</v>
      </c>
      <c r="E21" s="3"/>
    </row>
    <row r="22" spans="1:5">
      <c r="A22" s="5" t="s">
        <v>42</v>
      </c>
      <c r="B22" s="13"/>
      <c r="C22" s="17" t="s">
        <v>106</v>
      </c>
      <c r="D22" s="7">
        <v>1174.95</v>
      </c>
      <c r="E22" s="13" t="s">
        <v>107</v>
      </c>
    </row>
    <row r="23" spans="1:5">
      <c r="A23" s="19" t="s">
        <v>43</v>
      </c>
      <c r="B23" s="3"/>
      <c r="C23" s="21"/>
      <c r="D23" s="11">
        <f>SUM(D22)</f>
        <v>1174.95</v>
      </c>
      <c r="E23" s="3"/>
    </row>
    <row r="24" spans="1:5">
      <c r="A24" s="5" t="s">
        <v>44</v>
      </c>
      <c r="B24" s="13"/>
      <c r="C24" s="17" t="s">
        <v>82</v>
      </c>
      <c r="D24" s="22">
        <v>20.83</v>
      </c>
      <c r="E24" s="13" t="s">
        <v>84</v>
      </c>
    </row>
    <row r="25" spans="1:5">
      <c r="A25" s="5"/>
      <c r="B25" s="13"/>
      <c r="C25" s="17" t="s">
        <v>86</v>
      </c>
      <c r="D25" s="22">
        <v>2015.84</v>
      </c>
      <c r="E25" s="13" t="s">
        <v>94</v>
      </c>
    </row>
    <row r="26" spans="1:5">
      <c r="A26" s="5"/>
      <c r="B26" s="13"/>
      <c r="C26" s="17" t="s">
        <v>103</v>
      </c>
      <c r="D26" s="22">
        <v>4654.1000000000004</v>
      </c>
      <c r="E26" s="13" t="s">
        <v>115</v>
      </c>
    </row>
    <row r="27" spans="1:5">
      <c r="A27" s="5"/>
      <c r="B27" s="13"/>
      <c r="C27" s="17" t="s">
        <v>118</v>
      </c>
      <c r="D27" s="22">
        <v>7.8</v>
      </c>
      <c r="E27" s="13" t="s">
        <v>94</v>
      </c>
    </row>
    <row r="28" spans="1:5">
      <c r="A28" s="3" t="s">
        <v>45</v>
      </c>
      <c r="B28" s="3"/>
      <c r="C28" s="10"/>
      <c r="D28" s="11">
        <f>SUM(D24:D27)</f>
        <v>6698.5700000000006</v>
      </c>
      <c r="E28" s="13"/>
    </row>
    <row r="29" spans="1:5">
      <c r="A29" s="13" t="s">
        <v>46</v>
      </c>
      <c r="B29" s="13"/>
      <c r="C29" s="17" t="s">
        <v>86</v>
      </c>
      <c r="D29" s="7">
        <v>1200.69</v>
      </c>
      <c r="E29" s="13" t="s">
        <v>87</v>
      </c>
    </row>
    <row r="30" spans="1:5">
      <c r="A30" s="13"/>
      <c r="B30" s="13"/>
      <c r="C30" s="17"/>
      <c r="D30" s="7">
        <v>14346.74</v>
      </c>
      <c r="E30" s="13" t="s">
        <v>90</v>
      </c>
    </row>
    <row r="31" spans="1:5" s="1" customFormat="1">
      <c r="A31" s="13"/>
      <c r="B31" s="13"/>
      <c r="C31" s="17" t="s">
        <v>117</v>
      </c>
      <c r="D31" s="7">
        <v>34.97</v>
      </c>
      <c r="E31" s="13" t="s">
        <v>124</v>
      </c>
    </row>
    <row r="32" spans="1:5">
      <c r="A32" s="13"/>
      <c r="B32" s="13"/>
      <c r="C32" s="17" t="s">
        <v>118</v>
      </c>
      <c r="D32" s="7">
        <v>35</v>
      </c>
      <c r="E32" s="13" t="s">
        <v>119</v>
      </c>
    </row>
    <row r="33" spans="1:10">
      <c r="A33" s="3" t="s">
        <v>47</v>
      </c>
      <c r="B33" s="3"/>
      <c r="C33" s="10"/>
      <c r="D33" s="11">
        <f>SUM(D29:D32)</f>
        <v>15617.4</v>
      </c>
      <c r="E33" s="3"/>
    </row>
    <row r="34" spans="1:10">
      <c r="A34" s="13" t="s">
        <v>48</v>
      </c>
      <c r="B34" s="13"/>
      <c r="C34" s="17" t="s">
        <v>75</v>
      </c>
      <c r="D34" s="7">
        <v>300</v>
      </c>
      <c r="E34" s="13" t="s">
        <v>78</v>
      </c>
    </row>
    <row r="35" spans="1:10">
      <c r="A35" s="13"/>
      <c r="B35" s="13"/>
      <c r="C35" s="17"/>
      <c r="D35" s="7">
        <v>89.45</v>
      </c>
      <c r="E35" s="13" t="s">
        <v>77</v>
      </c>
    </row>
    <row r="36" spans="1:10">
      <c r="A36" s="13"/>
      <c r="B36" s="13"/>
      <c r="C36" s="17" t="s">
        <v>86</v>
      </c>
      <c r="D36" s="7">
        <v>17.39</v>
      </c>
      <c r="E36" s="13" t="s">
        <v>77</v>
      </c>
      <c r="J36">
        <v>2077.2800000000002</v>
      </c>
    </row>
    <row r="37" spans="1:10">
      <c r="A37" s="13"/>
      <c r="B37" s="13"/>
      <c r="C37" s="17"/>
      <c r="D37" s="7">
        <v>108.56</v>
      </c>
      <c r="E37" s="13" t="s">
        <v>89</v>
      </c>
      <c r="J37">
        <v>1957.28</v>
      </c>
    </row>
    <row r="38" spans="1:10">
      <c r="A38" s="13"/>
      <c r="B38" s="13"/>
      <c r="C38" s="17"/>
      <c r="D38" s="7">
        <v>13214.14</v>
      </c>
      <c r="E38" s="13" t="s">
        <v>91</v>
      </c>
      <c r="J38">
        <f>J36-J37</f>
        <v>120.00000000000023</v>
      </c>
    </row>
    <row r="39" spans="1:10">
      <c r="A39" s="13"/>
      <c r="B39" s="13"/>
      <c r="C39" s="17"/>
      <c r="D39" s="7">
        <v>12217.97</v>
      </c>
      <c r="E39" s="13" t="s">
        <v>92</v>
      </c>
    </row>
    <row r="40" spans="1:10">
      <c r="A40" s="13"/>
      <c r="B40" s="13"/>
      <c r="C40" s="17"/>
      <c r="D40" s="7">
        <v>409.79</v>
      </c>
      <c r="E40" s="13" t="s">
        <v>95</v>
      </c>
    </row>
    <row r="41" spans="1:10">
      <c r="A41" s="13"/>
      <c r="B41" s="13"/>
      <c r="C41" s="17"/>
      <c r="D41" s="7">
        <v>1071</v>
      </c>
      <c r="E41" s="13" t="s">
        <v>96</v>
      </c>
    </row>
    <row r="42" spans="1:10">
      <c r="A42" s="13"/>
      <c r="B42" s="13"/>
      <c r="C42" s="17"/>
      <c r="D42" s="7">
        <v>318.44</v>
      </c>
      <c r="E42" s="13" t="s">
        <v>98</v>
      </c>
    </row>
    <row r="43" spans="1:10">
      <c r="A43" s="13"/>
      <c r="B43" s="13"/>
      <c r="C43" s="17" t="s">
        <v>103</v>
      </c>
      <c r="D43" s="7">
        <v>867.17</v>
      </c>
      <c r="E43" s="13" t="s">
        <v>104</v>
      </c>
    </row>
    <row r="44" spans="1:10">
      <c r="A44" s="13"/>
      <c r="B44" s="13"/>
      <c r="C44" s="17"/>
      <c r="D44" s="7">
        <v>3034.53</v>
      </c>
      <c r="E44" s="13" t="s">
        <v>108</v>
      </c>
    </row>
    <row r="45" spans="1:10">
      <c r="A45" s="13"/>
      <c r="B45" s="13"/>
      <c r="C45" s="17"/>
      <c r="D45" s="7">
        <v>150.72999999999999</v>
      </c>
      <c r="E45" s="13" t="s">
        <v>89</v>
      </c>
    </row>
    <row r="46" spans="1:10">
      <c r="A46" s="13"/>
      <c r="B46" s="13"/>
      <c r="C46" s="17"/>
      <c r="D46" s="7">
        <v>259.54000000000002</v>
      </c>
      <c r="E46" s="13" t="s">
        <v>110</v>
      </c>
    </row>
    <row r="47" spans="1:10">
      <c r="A47" s="13"/>
      <c r="B47" s="13"/>
      <c r="C47" s="17"/>
      <c r="D47" s="7">
        <v>55</v>
      </c>
      <c r="E47" s="13" t="s">
        <v>111</v>
      </c>
    </row>
    <row r="48" spans="1:10">
      <c r="A48" s="13"/>
      <c r="B48" s="13"/>
      <c r="C48" s="17"/>
      <c r="D48" s="7">
        <v>4</v>
      </c>
      <c r="E48" s="13" t="s">
        <v>111</v>
      </c>
    </row>
    <row r="49" spans="1:5">
      <c r="A49" s="13"/>
      <c r="B49" s="13"/>
      <c r="C49" s="17"/>
      <c r="D49" s="7">
        <v>4700.5</v>
      </c>
      <c r="E49" s="13" t="s">
        <v>116</v>
      </c>
    </row>
    <row r="50" spans="1:5" s="1" customFormat="1">
      <c r="A50" s="13"/>
      <c r="B50" s="13"/>
      <c r="C50" s="17" t="s">
        <v>126</v>
      </c>
      <c r="D50" s="7">
        <v>300</v>
      </c>
      <c r="E50" s="13" t="s">
        <v>127</v>
      </c>
    </row>
    <row r="51" spans="1:5">
      <c r="A51" s="3" t="s">
        <v>49</v>
      </c>
      <c r="B51" s="3"/>
      <c r="C51" s="10"/>
      <c r="D51" s="11">
        <f>SUM(D34:D50)</f>
        <v>37118.209999999992</v>
      </c>
      <c r="E51" s="14"/>
    </row>
    <row r="52" spans="1:5">
      <c r="A52" s="13" t="s">
        <v>50</v>
      </c>
      <c r="B52" s="13"/>
      <c r="C52" s="17" t="s">
        <v>75</v>
      </c>
      <c r="D52" s="7">
        <v>207.57</v>
      </c>
      <c r="E52" s="13" t="s">
        <v>51</v>
      </c>
    </row>
    <row r="53" spans="1:5">
      <c r="A53" s="13"/>
      <c r="B53" s="13"/>
      <c r="C53" s="17" t="s">
        <v>86</v>
      </c>
      <c r="D53" s="7">
        <v>764.36</v>
      </c>
      <c r="E53" s="13" t="s">
        <v>51</v>
      </c>
    </row>
    <row r="54" spans="1:5">
      <c r="A54" s="13"/>
      <c r="B54" s="13"/>
      <c r="C54" s="17"/>
      <c r="D54" s="7">
        <v>128.69999999999999</v>
      </c>
      <c r="E54" s="13" t="s">
        <v>51</v>
      </c>
    </row>
    <row r="55" spans="1:5">
      <c r="A55" s="13"/>
      <c r="B55" s="13"/>
      <c r="C55" s="17" t="s">
        <v>102</v>
      </c>
      <c r="D55" s="7">
        <v>26</v>
      </c>
      <c r="E55" s="13" t="s">
        <v>51</v>
      </c>
    </row>
    <row r="56" spans="1:5">
      <c r="A56" s="13"/>
      <c r="B56" s="13"/>
      <c r="C56" s="17" t="s">
        <v>103</v>
      </c>
      <c r="D56" s="7">
        <v>387.84</v>
      </c>
      <c r="E56" s="13" t="s">
        <v>51</v>
      </c>
    </row>
    <row r="57" spans="1:5">
      <c r="A57" s="13"/>
      <c r="B57" s="13"/>
      <c r="C57" s="17"/>
      <c r="D57" s="7">
        <v>50</v>
      </c>
      <c r="E57" s="13" t="s">
        <v>51</v>
      </c>
    </row>
    <row r="58" spans="1:5">
      <c r="A58" s="13"/>
      <c r="B58" s="13"/>
      <c r="C58" s="17"/>
      <c r="D58" s="7">
        <v>392.81</v>
      </c>
      <c r="E58" s="13" t="s">
        <v>51</v>
      </c>
    </row>
    <row r="59" spans="1:5">
      <c r="A59" s="13"/>
      <c r="B59" s="13"/>
      <c r="C59" s="17" t="s">
        <v>118</v>
      </c>
      <c r="D59" s="7">
        <v>120</v>
      </c>
      <c r="E59" s="13" t="s">
        <v>128</v>
      </c>
    </row>
    <row r="60" spans="1:5">
      <c r="A60" s="3" t="s">
        <v>52</v>
      </c>
      <c r="B60" s="3"/>
      <c r="C60" s="10"/>
      <c r="D60" s="11">
        <f>SUM(D52:D59)</f>
        <v>2077.2799999999997</v>
      </c>
      <c r="E60" s="3"/>
    </row>
    <row r="61" spans="1:5" s="1" customFormat="1">
      <c r="A61" s="8">
        <v>20.12</v>
      </c>
      <c r="B61" s="13"/>
      <c r="C61" s="17" t="s">
        <v>79</v>
      </c>
      <c r="D61" s="7">
        <v>2000</v>
      </c>
      <c r="E61" s="13" t="s">
        <v>81</v>
      </c>
    </row>
    <row r="62" spans="1:5" s="2" customFormat="1">
      <c r="A62" s="23" t="s">
        <v>80</v>
      </c>
      <c r="B62" s="3"/>
      <c r="C62" s="10"/>
      <c r="D62" s="11">
        <f>SUM(D61)</f>
        <v>2000</v>
      </c>
      <c r="E62" s="3"/>
    </row>
    <row r="63" spans="1:5">
      <c r="A63" s="13" t="s">
        <v>53</v>
      </c>
      <c r="B63" s="13"/>
      <c r="C63" s="17"/>
      <c r="D63" s="7">
        <v>200</v>
      </c>
      <c r="E63" s="13" t="s">
        <v>54</v>
      </c>
    </row>
    <row r="64" spans="1:5">
      <c r="A64" s="3" t="s">
        <v>55</v>
      </c>
      <c r="B64" s="3"/>
      <c r="C64" s="10"/>
      <c r="D64" s="11">
        <f>SUM(D63)</f>
        <v>200</v>
      </c>
      <c r="E64" s="3"/>
    </row>
    <row r="65" spans="1:5">
      <c r="A65" s="8">
        <v>20.25</v>
      </c>
      <c r="B65" s="13"/>
      <c r="C65" s="17" t="s">
        <v>72</v>
      </c>
      <c r="D65" s="7">
        <v>29069.119999999999</v>
      </c>
      <c r="E65" s="13" t="s">
        <v>73</v>
      </c>
    </row>
    <row r="66" spans="1:5">
      <c r="A66" s="8"/>
      <c r="B66" s="13"/>
      <c r="C66" s="17" t="s">
        <v>82</v>
      </c>
      <c r="D66" s="7">
        <v>1000</v>
      </c>
      <c r="E66" s="13" t="s">
        <v>73</v>
      </c>
    </row>
    <row r="67" spans="1:5">
      <c r="A67" s="8"/>
      <c r="B67" s="13"/>
      <c r="C67" s="17" t="s">
        <v>100</v>
      </c>
      <c r="D67" s="7">
        <v>50</v>
      </c>
      <c r="E67" s="13" t="s">
        <v>101</v>
      </c>
    </row>
    <row r="68" spans="1:5">
      <c r="A68" s="8"/>
      <c r="B68" s="13"/>
      <c r="C68" s="17" t="s">
        <v>102</v>
      </c>
      <c r="D68" s="7">
        <v>3012.05</v>
      </c>
      <c r="E68" s="13" t="s">
        <v>101</v>
      </c>
    </row>
    <row r="69" spans="1:5">
      <c r="A69" s="8"/>
      <c r="B69" s="13"/>
      <c r="C69" s="17" t="s">
        <v>103</v>
      </c>
      <c r="D69" s="7">
        <v>7529.93</v>
      </c>
      <c r="E69" s="13" t="s">
        <v>73</v>
      </c>
    </row>
    <row r="70" spans="1:5">
      <c r="A70" s="8"/>
      <c r="B70" s="13"/>
      <c r="C70" s="17" t="s">
        <v>117</v>
      </c>
      <c r="D70" s="7">
        <v>100</v>
      </c>
      <c r="E70" s="13" t="s">
        <v>101</v>
      </c>
    </row>
    <row r="71" spans="1:5">
      <c r="A71" s="3" t="s">
        <v>56</v>
      </c>
      <c r="B71" s="3"/>
      <c r="C71" s="10"/>
      <c r="D71" s="11">
        <f>SUM(D65:D70)</f>
        <v>40761.1</v>
      </c>
      <c r="E71" s="3"/>
    </row>
    <row r="72" spans="1:5">
      <c r="A72" s="13" t="s">
        <v>57</v>
      </c>
      <c r="B72" s="13"/>
      <c r="C72" s="17" t="s">
        <v>82</v>
      </c>
      <c r="D72" s="7">
        <v>65</v>
      </c>
      <c r="E72" s="13" t="s">
        <v>85</v>
      </c>
    </row>
    <row r="73" spans="1:5">
      <c r="A73" s="13"/>
      <c r="B73" s="13"/>
      <c r="C73" s="17" t="s">
        <v>117</v>
      </c>
      <c r="D73" s="7">
        <v>212.55</v>
      </c>
      <c r="E73" s="13" t="s">
        <v>125</v>
      </c>
    </row>
    <row r="74" spans="1:5">
      <c r="A74" s="3" t="s">
        <v>58</v>
      </c>
      <c r="B74" s="3"/>
      <c r="C74" s="10"/>
      <c r="D74" s="11">
        <f>SUM(D72:D73)</f>
        <v>277.55</v>
      </c>
      <c r="E74" s="3"/>
    </row>
    <row r="75" spans="1:5">
      <c r="A75" s="13" t="s">
        <v>59</v>
      </c>
      <c r="B75" s="13"/>
      <c r="C75" s="17" t="s">
        <v>86</v>
      </c>
      <c r="D75" s="7">
        <v>112.35</v>
      </c>
      <c r="E75" s="13" t="s">
        <v>88</v>
      </c>
    </row>
    <row r="76" spans="1:5" s="1" customFormat="1">
      <c r="A76" s="13"/>
      <c r="B76" s="13"/>
      <c r="C76" s="17"/>
      <c r="D76" s="7">
        <v>87.91</v>
      </c>
      <c r="E76" s="13" t="s">
        <v>97</v>
      </c>
    </row>
    <row r="77" spans="1:5" s="1" customFormat="1">
      <c r="A77" s="13"/>
      <c r="B77" s="13"/>
      <c r="C77" s="17"/>
      <c r="D77" s="7">
        <v>268.06</v>
      </c>
      <c r="E77" s="13" t="s">
        <v>99</v>
      </c>
    </row>
    <row r="78" spans="1:5">
      <c r="A78" s="3" t="s">
        <v>60</v>
      </c>
      <c r="B78" s="3"/>
      <c r="C78" s="10"/>
      <c r="D78" s="11">
        <f>SUM(D75:D77)</f>
        <v>468.32</v>
      </c>
      <c r="E78" s="3"/>
    </row>
    <row r="79" spans="1:5">
      <c r="A79" s="13" t="s">
        <v>61</v>
      </c>
      <c r="B79" s="13"/>
      <c r="C79" s="17" t="s">
        <v>75</v>
      </c>
      <c r="D79" s="7">
        <v>1168.4000000000001</v>
      </c>
      <c r="E79" s="13" t="s">
        <v>76</v>
      </c>
    </row>
    <row r="80" spans="1:5">
      <c r="A80" s="13"/>
      <c r="B80" s="13"/>
      <c r="C80" s="17" t="s">
        <v>102</v>
      </c>
      <c r="D80" s="7">
        <v>545.91999999999996</v>
      </c>
      <c r="E80" s="13" t="s">
        <v>105</v>
      </c>
    </row>
    <row r="81" spans="1:9">
      <c r="A81" s="13"/>
      <c r="B81" s="13"/>
      <c r="C81" s="17" t="s">
        <v>103</v>
      </c>
      <c r="D81" s="7">
        <v>3332</v>
      </c>
      <c r="E81" s="13" t="s">
        <v>112</v>
      </c>
    </row>
    <row r="82" spans="1:9">
      <c r="A82" s="13"/>
      <c r="B82" s="13"/>
      <c r="C82" s="17" t="s">
        <v>120</v>
      </c>
      <c r="D82" s="7">
        <v>1185.24</v>
      </c>
      <c r="E82" s="13" t="s">
        <v>123</v>
      </c>
    </row>
    <row r="83" spans="1:9" s="1" customFormat="1">
      <c r="A83" s="13"/>
      <c r="B83" s="13"/>
      <c r="C83" s="17" t="s">
        <v>120</v>
      </c>
      <c r="D83" s="7">
        <v>3805</v>
      </c>
      <c r="E83" s="13" t="s">
        <v>129</v>
      </c>
    </row>
    <row r="84" spans="1:9">
      <c r="A84" s="3" t="s">
        <v>62</v>
      </c>
      <c r="B84" s="3"/>
      <c r="C84" s="10"/>
      <c r="D84" s="11">
        <f>SUM(D79:D83)</f>
        <v>10036.56</v>
      </c>
      <c r="E84" s="3"/>
    </row>
    <row r="85" spans="1:9">
      <c r="A85" s="8">
        <v>59.17</v>
      </c>
      <c r="B85" s="13"/>
      <c r="C85" s="17" t="s">
        <v>72</v>
      </c>
      <c r="D85" s="7">
        <v>46923.03</v>
      </c>
      <c r="E85" s="13" t="s">
        <v>63</v>
      </c>
    </row>
    <row r="86" spans="1:9">
      <c r="A86" s="8"/>
      <c r="B86" s="13"/>
      <c r="C86" s="17"/>
      <c r="D86" s="7">
        <v>86816.93</v>
      </c>
      <c r="E86" s="13" t="s">
        <v>63</v>
      </c>
    </row>
    <row r="87" spans="1:9">
      <c r="A87" s="8"/>
      <c r="B87" s="13"/>
      <c r="C87" s="17" t="s">
        <v>74</v>
      </c>
      <c r="D87" s="7">
        <v>2827.29</v>
      </c>
      <c r="E87" s="13" t="s">
        <v>63</v>
      </c>
    </row>
    <row r="88" spans="1:9">
      <c r="A88" s="8"/>
      <c r="B88" s="13"/>
      <c r="C88" s="17"/>
      <c r="D88" s="7">
        <v>2721.83</v>
      </c>
      <c r="E88" s="13" t="s">
        <v>63</v>
      </c>
    </row>
    <row r="89" spans="1:9">
      <c r="A89" s="8"/>
      <c r="B89" s="13"/>
      <c r="C89" s="17"/>
      <c r="D89" s="7">
        <v>6271.4</v>
      </c>
      <c r="E89" s="13" t="s">
        <v>63</v>
      </c>
    </row>
    <row r="90" spans="1:9">
      <c r="A90" s="8"/>
      <c r="B90" s="13"/>
      <c r="C90" s="17"/>
      <c r="D90" s="7">
        <v>2673.14</v>
      </c>
      <c r="E90" s="13" t="s">
        <v>63</v>
      </c>
    </row>
    <row r="91" spans="1:9">
      <c r="A91" s="8"/>
      <c r="B91" s="13"/>
      <c r="C91" s="17"/>
      <c r="D91" s="7">
        <v>146.07</v>
      </c>
      <c r="E91" s="13" t="s">
        <v>63</v>
      </c>
    </row>
    <row r="92" spans="1:9">
      <c r="A92" s="8"/>
      <c r="B92" s="13"/>
      <c r="C92" s="17"/>
      <c r="D92" s="7">
        <v>5455.49</v>
      </c>
      <c r="E92" s="13" t="s">
        <v>63</v>
      </c>
    </row>
    <row r="93" spans="1:9">
      <c r="A93" s="8"/>
      <c r="B93" s="13"/>
      <c r="C93" s="17"/>
      <c r="D93" s="7">
        <v>15281.38</v>
      </c>
      <c r="E93" s="13" t="s">
        <v>63</v>
      </c>
    </row>
    <row r="94" spans="1:9">
      <c r="A94" s="8"/>
      <c r="B94" s="13"/>
      <c r="C94" s="17"/>
      <c r="D94" s="7">
        <v>15500</v>
      </c>
      <c r="E94" s="13" t="s">
        <v>63</v>
      </c>
      <c r="I94" s="28">
        <f>D110+'PERSONAL IAN.2021'!D36</f>
        <v>1858929.6799999997</v>
      </c>
    </row>
    <row r="95" spans="1:9">
      <c r="A95" s="8"/>
      <c r="B95" s="13"/>
      <c r="C95" s="17"/>
      <c r="D95" s="7">
        <v>3586.09</v>
      </c>
      <c r="E95" s="13" t="s">
        <v>63</v>
      </c>
    </row>
    <row r="96" spans="1:9">
      <c r="A96" s="8"/>
      <c r="B96" s="13"/>
      <c r="C96" s="17"/>
      <c r="D96" s="7">
        <v>2945.32</v>
      </c>
      <c r="E96" s="13" t="s">
        <v>63</v>
      </c>
    </row>
    <row r="97" spans="1:5">
      <c r="A97" s="8"/>
      <c r="B97" s="13"/>
      <c r="C97" s="17"/>
      <c r="D97" s="7">
        <v>3100</v>
      </c>
      <c r="E97" s="13" t="s">
        <v>63</v>
      </c>
    </row>
    <row r="98" spans="1:5">
      <c r="A98" s="8"/>
      <c r="B98" s="13"/>
      <c r="C98" s="17" t="s">
        <v>75</v>
      </c>
      <c r="D98" s="7">
        <v>5915.96</v>
      </c>
      <c r="E98" s="13" t="s">
        <v>63</v>
      </c>
    </row>
    <row r="99" spans="1:5">
      <c r="A99" s="8"/>
      <c r="B99" s="13"/>
      <c r="C99" s="17"/>
      <c r="D99" s="7">
        <v>2801.19</v>
      </c>
      <c r="E99" s="13" t="s">
        <v>63</v>
      </c>
    </row>
    <row r="100" spans="1:5">
      <c r="A100" s="8"/>
      <c r="B100" s="13"/>
      <c r="C100" s="17" t="s">
        <v>103</v>
      </c>
      <c r="D100" s="7">
        <v>279600.21999999997</v>
      </c>
      <c r="E100" s="13" t="s">
        <v>63</v>
      </c>
    </row>
    <row r="101" spans="1:5">
      <c r="A101" s="8"/>
      <c r="B101" s="13"/>
      <c r="C101" s="17"/>
      <c r="D101" s="7">
        <v>80058.320000000007</v>
      </c>
      <c r="E101" s="13" t="s">
        <v>63</v>
      </c>
    </row>
    <row r="102" spans="1:5">
      <c r="A102" s="8"/>
      <c r="B102" s="13"/>
      <c r="C102" s="17"/>
      <c r="D102" s="7">
        <v>224959.21</v>
      </c>
      <c r="E102" s="13" t="s">
        <v>63</v>
      </c>
    </row>
    <row r="103" spans="1:5">
      <c r="A103" s="23" t="s">
        <v>64</v>
      </c>
      <c r="B103" s="3"/>
      <c r="C103" s="10"/>
      <c r="D103" s="11">
        <f>SUM(D85:D102)</f>
        <v>787582.86999999988</v>
      </c>
      <c r="E103" s="3"/>
    </row>
    <row r="104" spans="1:5">
      <c r="A104" s="24" t="s">
        <v>65</v>
      </c>
      <c r="B104" s="13"/>
      <c r="C104" s="6" t="s">
        <v>82</v>
      </c>
      <c r="D104" s="7">
        <v>7181</v>
      </c>
      <c r="E104" s="13" t="s">
        <v>66</v>
      </c>
    </row>
    <row r="105" spans="1:5">
      <c r="A105" s="26" t="s">
        <v>67</v>
      </c>
      <c r="B105" s="13"/>
      <c r="C105" s="6"/>
      <c r="D105" s="11">
        <f>SUM(D104)</f>
        <v>7181</v>
      </c>
      <c r="E105" s="13"/>
    </row>
    <row r="106" spans="1:5">
      <c r="A106" s="25">
        <v>65.010000000000005</v>
      </c>
      <c r="B106" s="13"/>
      <c r="C106" s="17"/>
      <c r="D106" s="7"/>
      <c r="E106" s="13" t="s">
        <v>68</v>
      </c>
    </row>
    <row r="107" spans="1:5">
      <c r="A107" s="26" t="s">
        <v>69</v>
      </c>
      <c r="B107" s="13"/>
      <c r="C107" s="6"/>
      <c r="D107" s="11"/>
      <c r="E107" s="13"/>
    </row>
    <row r="108" spans="1:5">
      <c r="A108" s="25" t="s">
        <v>70</v>
      </c>
      <c r="B108" s="13"/>
      <c r="C108" s="17"/>
      <c r="D108" s="7"/>
      <c r="E108" s="13" t="s">
        <v>68</v>
      </c>
    </row>
    <row r="109" spans="1:5">
      <c r="A109" s="26" t="s">
        <v>71</v>
      </c>
      <c r="B109" s="3"/>
      <c r="C109" s="10"/>
      <c r="D109" s="11"/>
      <c r="E109" s="3"/>
    </row>
    <row r="110" spans="1:5">
      <c r="D110" s="28">
        <f>D14+D17+D19+D21+D23+D28+D33+D51+D60+D62+D64+D71+D74+D78+D84+D103+D105</f>
        <v>958471.67999999982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52"/>
  <sheetViews>
    <sheetView workbookViewId="0">
      <selection activeCell="E53" sqref="E53"/>
    </sheetView>
  </sheetViews>
  <sheetFormatPr defaultRowHeight="15"/>
  <cols>
    <col min="1" max="1" width="9.140625" style="166"/>
    <col min="2" max="2" width="11.85546875" style="166" customWidth="1"/>
    <col min="3" max="3" width="9.140625" style="166"/>
    <col min="4" max="4" width="13.28515625" style="166" customWidth="1"/>
    <col min="5" max="5" width="70.85546875" style="166" customWidth="1"/>
    <col min="6" max="16384" width="9.140625" style="166"/>
  </cols>
  <sheetData>
    <row r="1" spans="1:5">
      <c r="A1" s="167" t="s">
        <v>4</v>
      </c>
      <c r="B1" s="168" t="s">
        <v>5</v>
      </c>
      <c r="C1" s="168" t="s">
        <v>6</v>
      </c>
      <c r="D1" s="181" t="s">
        <v>7</v>
      </c>
      <c r="E1" s="168" t="s">
        <v>8</v>
      </c>
    </row>
    <row r="2" spans="1:5">
      <c r="A2" s="169" t="s">
        <v>9</v>
      </c>
      <c r="B2" s="172" t="s">
        <v>609</v>
      </c>
      <c r="C2" s="53" t="s">
        <v>82</v>
      </c>
      <c r="D2" s="184">
        <v>54241</v>
      </c>
      <c r="E2" s="187" t="s">
        <v>624</v>
      </c>
    </row>
    <row r="3" spans="1:5">
      <c r="A3" s="169"/>
      <c r="B3" s="172"/>
      <c r="C3" s="53" t="s">
        <v>82</v>
      </c>
      <c r="D3" s="184">
        <v>211013</v>
      </c>
      <c r="E3" s="187" t="s">
        <v>402</v>
      </c>
    </row>
    <row r="4" spans="1:5">
      <c r="A4" s="169"/>
      <c r="B4" s="172"/>
      <c r="C4" s="53" t="s">
        <v>82</v>
      </c>
      <c r="D4" s="184">
        <v>82700</v>
      </c>
      <c r="E4" s="187" t="s">
        <v>471</v>
      </c>
    </row>
    <row r="5" spans="1:5">
      <c r="A5" s="169"/>
      <c r="B5" s="172"/>
      <c r="C5" s="53" t="s">
        <v>141</v>
      </c>
      <c r="D5" s="184">
        <v>583</v>
      </c>
      <c r="E5" s="187" t="s">
        <v>402</v>
      </c>
    </row>
    <row r="6" spans="1:5">
      <c r="A6" s="169"/>
      <c r="B6" s="172"/>
      <c r="C6" s="53" t="s">
        <v>141</v>
      </c>
      <c r="D6" s="184">
        <v>175</v>
      </c>
      <c r="E6" s="187" t="s">
        <v>624</v>
      </c>
    </row>
    <row r="7" spans="1:5">
      <c r="A7" s="169"/>
      <c r="B7" s="172"/>
      <c r="C7" s="53" t="s">
        <v>120</v>
      </c>
      <c r="D7" s="184">
        <v>60</v>
      </c>
      <c r="E7" s="187" t="s">
        <v>472</v>
      </c>
    </row>
    <row r="8" spans="1:5">
      <c r="A8" s="169"/>
      <c r="B8" s="172"/>
      <c r="C8" s="53" t="s">
        <v>120</v>
      </c>
      <c r="D8" s="184">
        <v>80</v>
      </c>
      <c r="E8" s="187" t="s">
        <v>411</v>
      </c>
    </row>
    <row r="9" spans="1:5">
      <c r="A9" s="169"/>
      <c r="B9" s="172"/>
      <c r="C9" s="53" t="s">
        <v>120</v>
      </c>
      <c r="D9" s="184">
        <v>510</v>
      </c>
      <c r="E9" s="187" t="s">
        <v>411</v>
      </c>
    </row>
    <row r="10" spans="1:5">
      <c r="A10" s="169"/>
      <c r="B10" s="172"/>
      <c r="C10" s="53" t="s">
        <v>120</v>
      </c>
      <c r="D10" s="184">
        <v>120</v>
      </c>
      <c r="E10" s="187" t="s">
        <v>411</v>
      </c>
    </row>
    <row r="11" spans="1:5">
      <c r="A11" s="169"/>
      <c r="B11" s="172"/>
      <c r="C11" s="53" t="s">
        <v>120</v>
      </c>
      <c r="D11" s="184">
        <v>190</v>
      </c>
      <c r="E11" s="187" t="s">
        <v>411</v>
      </c>
    </row>
    <row r="12" spans="1:5">
      <c r="A12" s="169"/>
      <c r="B12" s="172"/>
      <c r="C12" s="53" t="s">
        <v>120</v>
      </c>
      <c r="D12" s="184">
        <v>450</v>
      </c>
      <c r="E12" s="187" t="s">
        <v>411</v>
      </c>
    </row>
    <row r="13" spans="1:5">
      <c r="A13" s="169"/>
      <c r="B13" s="172"/>
      <c r="C13" s="53" t="s">
        <v>120</v>
      </c>
      <c r="D13" s="184">
        <v>125</v>
      </c>
      <c r="E13" s="187" t="s">
        <v>411</v>
      </c>
    </row>
    <row r="14" spans="1:5">
      <c r="A14" s="169"/>
      <c r="B14" s="172"/>
      <c r="C14" s="53" t="s">
        <v>120</v>
      </c>
      <c r="D14" s="184">
        <v>749</v>
      </c>
      <c r="E14" s="187" t="s">
        <v>412</v>
      </c>
    </row>
    <row r="15" spans="1:5">
      <c r="A15" s="169"/>
      <c r="B15" s="172"/>
      <c r="C15" s="53" t="s">
        <v>120</v>
      </c>
      <c r="D15" s="184">
        <v>40</v>
      </c>
      <c r="E15" s="187" t="s">
        <v>411</v>
      </c>
    </row>
    <row r="16" spans="1:5">
      <c r="A16" s="169"/>
      <c r="B16" s="172"/>
      <c r="C16" s="53" t="s">
        <v>120</v>
      </c>
      <c r="D16" s="184">
        <v>980</v>
      </c>
      <c r="E16" s="187" t="s">
        <v>411</v>
      </c>
    </row>
    <row r="17" spans="1:5">
      <c r="A17" s="169"/>
      <c r="B17" s="172"/>
      <c r="C17" s="53" t="s">
        <v>120</v>
      </c>
      <c r="D17" s="184">
        <v>1500</v>
      </c>
      <c r="E17" s="187" t="s">
        <v>411</v>
      </c>
    </row>
    <row r="18" spans="1:5">
      <c r="A18" s="169"/>
      <c r="B18" s="172"/>
      <c r="C18" s="186" t="s">
        <v>82</v>
      </c>
      <c r="D18" s="184">
        <v>29173</v>
      </c>
      <c r="E18" s="187" t="s">
        <v>420</v>
      </c>
    </row>
    <row r="19" spans="1:5">
      <c r="A19" s="169"/>
      <c r="B19" s="172"/>
      <c r="C19" s="186" t="s">
        <v>82</v>
      </c>
      <c r="D19" s="184">
        <f>131060-42556</f>
        <v>88504</v>
      </c>
      <c r="E19" s="187" t="s">
        <v>420</v>
      </c>
    </row>
    <row r="20" spans="1:5">
      <c r="A20" s="169"/>
      <c r="B20" s="172"/>
      <c r="C20" s="186" t="s">
        <v>82</v>
      </c>
      <c r="D20" s="184">
        <v>42350</v>
      </c>
      <c r="E20" s="187" t="s">
        <v>420</v>
      </c>
    </row>
    <row r="21" spans="1:5">
      <c r="A21" s="169"/>
      <c r="B21" s="172"/>
      <c r="C21" s="186" t="s">
        <v>82</v>
      </c>
      <c r="D21" s="184">
        <v>83659</v>
      </c>
      <c r="E21" s="187" t="s">
        <v>420</v>
      </c>
    </row>
    <row r="22" spans="1:5">
      <c r="A22" s="169"/>
      <c r="B22" s="172"/>
      <c r="C22" s="186" t="s">
        <v>82</v>
      </c>
      <c r="D22" s="184">
        <f>199443-33864-7808-646-900</f>
        <v>156225</v>
      </c>
      <c r="E22" s="187" t="s">
        <v>420</v>
      </c>
    </row>
    <row r="23" spans="1:5">
      <c r="A23" s="169"/>
      <c r="B23" s="172"/>
      <c r="C23" s="186" t="s">
        <v>363</v>
      </c>
      <c r="D23" s="184">
        <v>-300</v>
      </c>
      <c r="E23" s="187" t="s">
        <v>630</v>
      </c>
    </row>
    <row r="24" spans="1:5">
      <c r="A24" s="169"/>
      <c r="B24" s="172"/>
      <c r="C24" s="186"/>
      <c r="D24" s="184"/>
      <c r="E24" s="187"/>
    </row>
    <row r="25" spans="1:5">
      <c r="A25" s="167" t="s">
        <v>15</v>
      </c>
      <c r="B25" s="167"/>
      <c r="C25" s="173"/>
      <c r="D25" s="174">
        <f>SUM(D2:D24)</f>
        <v>753127</v>
      </c>
      <c r="E25" s="175"/>
    </row>
    <row r="26" spans="1:5">
      <c r="A26" s="176" t="s">
        <v>16</v>
      </c>
      <c r="B26" s="176"/>
      <c r="C26" s="170" t="s">
        <v>82</v>
      </c>
      <c r="D26" s="171">
        <v>42556</v>
      </c>
      <c r="E26" s="176" t="s">
        <v>421</v>
      </c>
    </row>
    <row r="27" spans="1:5">
      <c r="A27" s="167" t="s">
        <v>18</v>
      </c>
      <c r="B27" s="167"/>
      <c r="C27" s="173"/>
      <c r="D27" s="174">
        <f>D26</f>
        <v>42556</v>
      </c>
      <c r="E27" s="167"/>
    </row>
    <row r="28" spans="1:5">
      <c r="A28" s="176" t="s">
        <v>19</v>
      </c>
      <c r="B28" s="176"/>
      <c r="C28" s="179" t="s">
        <v>82</v>
      </c>
      <c r="D28" s="171">
        <v>1093</v>
      </c>
      <c r="E28" s="185" t="s">
        <v>527</v>
      </c>
    </row>
    <row r="29" spans="1:5">
      <c r="A29" s="176"/>
      <c r="B29" s="176"/>
      <c r="C29" s="179" t="s">
        <v>82</v>
      </c>
      <c r="D29" s="171">
        <v>4216</v>
      </c>
      <c r="E29" s="185" t="s">
        <v>528</v>
      </c>
    </row>
    <row r="30" spans="1:5">
      <c r="A30" s="176"/>
      <c r="B30" s="176"/>
      <c r="C30" s="179" t="s">
        <v>82</v>
      </c>
      <c r="D30" s="171">
        <v>1689</v>
      </c>
      <c r="E30" s="185" t="s">
        <v>404</v>
      </c>
    </row>
    <row r="31" spans="1:5">
      <c r="A31" s="176"/>
      <c r="B31" s="176"/>
      <c r="C31" s="179" t="s">
        <v>117</v>
      </c>
      <c r="D31" s="171">
        <v>9416</v>
      </c>
      <c r="E31" s="185" t="s">
        <v>475</v>
      </c>
    </row>
    <row r="32" spans="1:5">
      <c r="A32" s="176"/>
      <c r="B32" s="176"/>
      <c r="C32" s="179"/>
      <c r="D32" s="171">
        <v>900</v>
      </c>
      <c r="E32" s="185" t="s">
        <v>635</v>
      </c>
    </row>
    <row r="33" spans="1:5">
      <c r="A33" s="167" t="s">
        <v>21</v>
      </c>
      <c r="B33" s="167"/>
      <c r="C33" s="173"/>
      <c r="D33" s="174">
        <f>SUM(D28:D32)</f>
        <v>17314</v>
      </c>
      <c r="E33" s="177"/>
    </row>
    <row r="34" spans="1:5">
      <c r="A34" s="176" t="s">
        <v>22</v>
      </c>
      <c r="B34" s="167"/>
      <c r="C34" s="197" t="s">
        <v>153</v>
      </c>
      <c r="D34" s="198">
        <v>552</v>
      </c>
      <c r="E34" s="176" t="s">
        <v>469</v>
      </c>
    </row>
    <row r="35" spans="1:5">
      <c r="A35" s="176"/>
      <c r="B35" s="167"/>
      <c r="C35" s="197" t="s">
        <v>153</v>
      </c>
      <c r="D35" s="198">
        <v>520</v>
      </c>
      <c r="E35" s="176" t="s">
        <v>469</v>
      </c>
    </row>
    <row r="36" spans="1:5">
      <c r="A36" s="176"/>
      <c r="B36" s="167"/>
      <c r="C36" s="197" t="s">
        <v>153</v>
      </c>
      <c r="D36" s="198">
        <v>520</v>
      </c>
      <c r="E36" s="176" t="s">
        <v>469</v>
      </c>
    </row>
    <row r="37" spans="1:5">
      <c r="A37" s="177"/>
      <c r="B37" s="176"/>
      <c r="C37" s="179" t="s">
        <v>212</v>
      </c>
      <c r="D37" s="171">
        <v>250</v>
      </c>
      <c r="E37" s="176" t="s">
        <v>469</v>
      </c>
    </row>
    <row r="38" spans="1:5">
      <c r="A38" s="176"/>
      <c r="B38" s="176"/>
      <c r="C38" s="179" t="s">
        <v>86</v>
      </c>
      <c r="D38" s="171">
        <v>590</v>
      </c>
      <c r="E38" s="176" t="s">
        <v>469</v>
      </c>
    </row>
    <row r="39" spans="1:5">
      <c r="A39" s="176"/>
      <c r="B39" s="176"/>
      <c r="C39" s="179" t="s">
        <v>100</v>
      </c>
      <c r="D39" s="171">
        <v>250</v>
      </c>
      <c r="E39" s="176" t="s">
        <v>469</v>
      </c>
    </row>
    <row r="40" spans="1:5">
      <c r="A40" s="176"/>
      <c r="B40" s="176"/>
      <c r="C40" s="179" t="s">
        <v>120</v>
      </c>
      <c r="D40" s="171">
        <v>250</v>
      </c>
      <c r="E40" s="176" t="s">
        <v>469</v>
      </c>
    </row>
    <row r="41" spans="1:5">
      <c r="A41" s="176"/>
      <c r="B41" s="176"/>
      <c r="C41" s="179" t="s">
        <v>120</v>
      </c>
      <c r="D41" s="171">
        <v>250</v>
      </c>
      <c r="E41" s="176" t="s">
        <v>469</v>
      </c>
    </row>
    <row r="42" spans="1:5">
      <c r="A42" s="176"/>
      <c r="B42" s="176"/>
      <c r="C42" s="179"/>
      <c r="D42" s="171"/>
      <c r="E42" s="176"/>
    </row>
    <row r="43" spans="1:5">
      <c r="A43" s="167" t="s">
        <v>24</v>
      </c>
      <c r="B43" s="167"/>
      <c r="C43" s="173"/>
      <c r="D43" s="174">
        <f>SUM(D34:D41)</f>
        <v>3182</v>
      </c>
      <c r="E43" s="177"/>
    </row>
    <row r="44" spans="1:5">
      <c r="A44" s="176" t="s">
        <v>25</v>
      </c>
      <c r="B44" s="176"/>
      <c r="C44" s="179" t="s">
        <v>82</v>
      </c>
      <c r="D44" s="171">
        <v>33864</v>
      </c>
      <c r="E44" s="176" t="s">
        <v>227</v>
      </c>
    </row>
    <row r="45" spans="1:5">
      <c r="A45" s="167" t="s">
        <v>27</v>
      </c>
      <c r="B45" s="167"/>
      <c r="C45" s="173"/>
      <c r="D45" s="174">
        <f>D44</f>
        <v>33864</v>
      </c>
      <c r="E45" s="167"/>
    </row>
    <row r="46" spans="1:5">
      <c r="A46" s="176" t="s">
        <v>28</v>
      </c>
      <c r="B46" s="176"/>
      <c r="C46" s="170" t="s">
        <v>82</v>
      </c>
      <c r="D46" s="178">
        <v>19193</v>
      </c>
      <c r="E46" s="187" t="s">
        <v>415</v>
      </c>
    </row>
    <row r="47" spans="1:5">
      <c r="A47" s="169"/>
      <c r="B47" s="176"/>
      <c r="C47" s="170" t="s">
        <v>82</v>
      </c>
      <c r="D47" s="171">
        <v>7808</v>
      </c>
      <c r="E47" s="187" t="s">
        <v>423</v>
      </c>
    </row>
    <row r="48" spans="1:5">
      <c r="A48" s="169"/>
      <c r="B48" s="176"/>
      <c r="C48" s="170" t="s">
        <v>141</v>
      </c>
      <c r="D48" s="178">
        <v>52</v>
      </c>
      <c r="E48" s="187" t="s">
        <v>415</v>
      </c>
    </row>
    <row r="49" spans="1:5">
      <c r="A49" s="167" t="s">
        <v>30</v>
      </c>
      <c r="B49" s="167"/>
      <c r="C49" s="173"/>
      <c r="D49" s="174">
        <f>SUM(D46:D48)</f>
        <v>27053</v>
      </c>
      <c r="E49" s="177"/>
    </row>
    <row r="50" spans="1:5">
      <c r="A50" s="177" t="s">
        <v>130</v>
      </c>
      <c r="B50" s="177"/>
      <c r="C50" s="177">
        <v>12</v>
      </c>
      <c r="D50" s="182">
        <v>646</v>
      </c>
      <c r="E50" s="177" t="s">
        <v>228</v>
      </c>
    </row>
    <row r="51" spans="1:5">
      <c r="A51" s="177" t="s">
        <v>131</v>
      </c>
      <c r="B51" s="177"/>
      <c r="C51" s="177"/>
      <c r="D51" s="183">
        <f>D50</f>
        <v>646</v>
      </c>
      <c r="E51" s="177"/>
    </row>
    <row r="52" spans="1:5">
      <c r="D52" s="180">
        <f>D25+D27+D33+D43+D45+D49+D51</f>
        <v>877742</v>
      </c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169"/>
  <sheetViews>
    <sheetView topLeftCell="A133" workbookViewId="0">
      <selection activeCell="D165" sqref="D165"/>
    </sheetView>
  </sheetViews>
  <sheetFormatPr defaultRowHeight="15"/>
  <cols>
    <col min="1" max="1" width="25.42578125" style="166" customWidth="1"/>
    <col min="2" max="3" width="9.140625" style="166"/>
    <col min="4" max="4" width="13.42578125" style="166" customWidth="1"/>
    <col min="5" max="5" width="95.7109375" style="166" bestFit="1" customWidth="1"/>
    <col min="6" max="16384" width="9.140625" style="166"/>
  </cols>
  <sheetData>
    <row r="1" spans="1:5">
      <c r="A1" s="134" t="s">
        <v>362</v>
      </c>
      <c r="B1" s="134"/>
      <c r="C1" s="134"/>
      <c r="D1" s="134"/>
    </row>
    <row r="2" spans="1:5">
      <c r="A2" s="134" t="s">
        <v>1</v>
      </c>
      <c r="B2" s="134"/>
      <c r="C2" s="134"/>
      <c r="D2" s="134"/>
    </row>
    <row r="3" spans="1:5">
      <c r="A3" s="134"/>
      <c r="B3" s="134"/>
      <c r="C3" s="134"/>
      <c r="D3" s="134"/>
    </row>
    <row r="4" spans="1:5">
      <c r="A4" s="134" t="s">
        <v>2</v>
      </c>
      <c r="B4" s="134"/>
      <c r="C4" s="134"/>
      <c r="D4" s="134"/>
    </row>
    <row r="5" spans="1:5">
      <c r="A5" s="134" t="s">
        <v>33</v>
      </c>
      <c r="B5" s="134"/>
      <c r="C5" s="134"/>
      <c r="D5" s="134"/>
    </row>
    <row r="6" spans="1:5">
      <c r="A6" s="134"/>
      <c r="B6" s="134"/>
      <c r="C6" s="134"/>
      <c r="D6" s="134"/>
    </row>
    <row r="7" spans="1:5">
      <c r="A7" s="134"/>
      <c r="B7" s="134"/>
      <c r="C7" s="134"/>
      <c r="D7" s="134"/>
    </row>
    <row r="8" spans="1:5">
      <c r="A8" s="134" t="s">
        <v>608</v>
      </c>
      <c r="B8" s="134"/>
      <c r="C8" s="134"/>
      <c r="D8" s="160" t="s">
        <v>653</v>
      </c>
      <c r="E8" s="76">
        <v>2021</v>
      </c>
    </row>
    <row r="10" spans="1:5">
      <c r="A10" s="167" t="s">
        <v>4</v>
      </c>
      <c r="B10" s="168" t="s">
        <v>5</v>
      </c>
      <c r="C10" s="168" t="s">
        <v>6</v>
      </c>
      <c r="D10" s="168" t="s">
        <v>7</v>
      </c>
      <c r="E10" s="167" t="s">
        <v>8</v>
      </c>
    </row>
    <row r="11" spans="1:5">
      <c r="A11" s="169" t="s">
        <v>34</v>
      </c>
      <c r="B11" s="168"/>
      <c r="C11" s="179" t="s">
        <v>117</v>
      </c>
      <c r="D11" s="147">
        <v>89.85</v>
      </c>
      <c r="E11" s="176" t="s">
        <v>690</v>
      </c>
    </row>
    <row r="12" spans="1:5">
      <c r="A12" s="169"/>
      <c r="B12" s="168"/>
      <c r="C12" s="179"/>
      <c r="D12" s="147"/>
      <c r="E12" s="176"/>
    </row>
    <row r="13" spans="1:5">
      <c r="A13" s="148" t="s">
        <v>35</v>
      </c>
      <c r="B13" s="168"/>
      <c r="C13" s="168"/>
      <c r="D13" s="174">
        <f>SUM(D11:D12)</f>
        <v>89.85</v>
      </c>
      <c r="E13" s="167"/>
    </row>
    <row r="14" spans="1:5">
      <c r="A14" s="74" t="s">
        <v>168</v>
      </c>
      <c r="B14" s="172"/>
      <c r="C14" s="147">
        <v>23</v>
      </c>
      <c r="D14" s="171">
        <v>160</v>
      </c>
      <c r="E14" s="176" t="s">
        <v>685</v>
      </c>
    </row>
    <row r="15" spans="1:5">
      <c r="A15" s="148" t="s">
        <v>169</v>
      </c>
      <c r="B15" s="172"/>
      <c r="C15" s="172"/>
      <c r="D15" s="174">
        <f>D14</f>
        <v>160</v>
      </c>
      <c r="E15" s="176"/>
    </row>
    <row r="16" spans="1:5">
      <c r="A16" s="169" t="s">
        <v>36</v>
      </c>
      <c r="B16" s="172"/>
      <c r="C16" s="179"/>
      <c r="D16" s="184">
        <v>14426.91</v>
      </c>
      <c r="E16" s="176" t="s">
        <v>651</v>
      </c>
    </row>
    <row r="17" spans="1:5">
      <c r="A17" s="169"/>
      <c r="B17" s="172"/>
      <c r="C17" s="179"/>
      <c r="D17" s="184">
        <v>18621.21</v>
      </c>
      <c r="E17" s="176" t="s">
        <v>680</v>
      </c>
    </row>
    <row r="18" spans="1:5">
      <c r="A18" s="148" t="s">
        <v>37</v>
      </c>
      <c r="B18" s="168"/>
      <c r="C18" s="149"/>
      <c r="D18" s="174">
        <f>SUM(D16:D17)</f>
        <v>33048.119999999995</v>
      </c>
      <c r="E18" s="167"/>
    </row>
    <row r="19" spans="1:5">
      <c r="A19" s="169" t="s">
        <v>38</v>
      </c>
      <c r="B19" s="172"/>
      <c r="C19" s="179" t="s">
        <v>156</v>
      </c>
      <c r="D19" s="171">
        <v>682.55</v>
      </c>
      <c r="E19" s="176" t="s">
        <v>657</v>
      </c>
    </row>
    <row r="20" spans="1:5">
      <c r="A20" s="169"/>
      <c r="B20" s="172"/>
      <c r="C20" s="179" t="s">
        <v>141</v>
      </c>
      <c r="D20" s="171">
        <v>1097.5899999999999</v>
      </c>
      <c r="E20" s="176" t="s">
        <v>542</v>
      </c>
    </row>
    <row r="21" spans="1:5">
      <c r="A21" s="169"/>
      <c r="B21" s="172"/>
      <c r="C21" s="179" t="s">
        <v>141</v>
      </c>
      <c r="D21" s="171">
        <v>730.8</v>
      </c>
      <c r="E21" s="176" t="s">
        <v>681</v>
      </c>
    </row>
    <row r="22" spans="1:5">
      <c r="A22" s="148" t="s">
        <v>39</v>
      </c>
      <c r="B22" s="168"/>
      <c r="C22" s="149"/>
      <c r="D22" s="174">
        <f>SUM(D19:D21)</f>
        <v>2510.9399999999996</v>
      </c>
      <c r="E22" s="167"/>
    </row>
    <row r="23" spans="1:5">
      <c r="A23" s="169" t="s">
        <v>40</v>
      </c>
      <c r="B23" s="168"/>
      <c r="C23" s="204" t="s">
        <v>79</v>
      </c>
      <c r="D23" s="73">
        <v>8760.86</v>
      </c>
      <c r="E23" s="176" t="s">
        <v>650</v>
      </c>
    </row>
    <row r="24" spans="1:5">
      <c r="A24" s="148" t="s">
        <v>41</v>
      </c>
      <c r="B24" s="167"/>
      <c r="C24" s="150"/>
      <c r="D24" s="174">
        <f>SUM(D23:D23)</f>
        <v>8760.86</v>
      </c>
      <c r="E24" s="167"/>
    </row>
    <row r="25" spans="1:5">
      <c r="A25" s="169" t="s">
        <v>42</v>
      </c>
      <c r="B25" s="167"/>
      <c r="C25" s="210" t="s">
        <v>136</v>
      </c>
      <c r="D25" s="73">
        <v>549.79999999999995</v>
      </c>
      <c r="E25" s="211" t="s">
        <v>686</v>
      </c>
    </row>
    <row r="26" spans="1:5">
      <c r="A26" s="169"/>
      <c r="B26" s="167"/>
      <c r="C26" s="210" t="s">
        <v>217</v>
      </c>
      <c r="D26" s="73">
        <v>2260</v>
      </c>
      <c r="E26" s="211" t="s">
        <v>688</v>
      </c>
    </row>
    <row r="27" spans="1:5">
      <c r="A27" s="148" t="s">
        <v>43</v>
      </c>
      <c r="B27" s="167"/>
      <c r="C27" s="150"/>
      <c r="D27" s="174">
        <f>SUM(D25:D26)</f>
        <v>2809.8</v>
      </c>
      <c r="E27" s="167"/>
    </row>
    <row r="28" spans="1:5">
      <c r="A28" s="74" t="s">
        <v>636</v>
      </c>
      <c r="B28" s="176"/>
      <c r="C28" s="69"/>
      <c r="D28" s="171"/>
      <c r="E28" s="176"/>
    </row>
    <row r="29" spans="1:5">
      <c r="A29" s="148" t="s">
        <v>503</v>
      </c>
      <c r="B29" s="167"/>
      <c r="C29" s="150"/>
      <c r="D29" s="174">
        <f>D28</f>
        <v>0</v>
      </c>
      <c r="E29" s="167"/>
    </row>
    <row r="30" spans="1:5">
      <c r="A30" s="169" t="s">
        <v>44</v>
      </c>
      <c r="B30" s="176"/>
      <c r="C30" s="179" t="s">
        <v>153</v>
      </c>
      <c r="D30" s="151">
        <v>20.83</v>
      </c>
      <c r="E30" s="176" t="s">
        <v>662</v>
      </c>
    </row>
    <row r="31" spans="1:5">
      <c r="A31" s="169"/>
      <c r="B31" s="176"/>
      <c r="C31" s="179" t="s">
        <v>79</v>
      </c>
      <c r="D31" s="151">
        <v>2219.7800000000002</v>
      </c>
      <c r="E31" s="176" t="s">
        <v>669</v>
      </c>
    </row>
    <row r="32" spans="1:5">
      <c r="A32" s="169"/>
      <c r="B32" s="176"/>
      <c r="C32" s="179" t="s">
        <v>79</v>
      </c>
      <c r="D32" s="151">
        <v>62.49</v>
      </c>
      <c r="E32" s="176" t="s">
        <v>537</v>
      </c>
    </row>
    <row r="33" spans="1:5">
      <c r="A33" s="169"/>
      <c r="B33" s="176"/>
      <c r="C33" s="179" t="s">
        <v>186</v>
      </c>
      <c r="D33" s="151">
        <v>36.299999999999997</v>
      </c>
      <c r="E33" s="176" t="s">
        <v>537</v>
      </c>
    </row>
    <row r="34" spans="1:5">
      <c r="A34" s="169"/>
      <c r="B34" s="176"/>
      <c r="C34" s="179" t="s">
        <v>102</v>
      </c>
      <c r="D34" s="151">
        <v>3870.15</v>
      </c>
      <c r="E34" s="176" t="s">
        <v>647</v>
      </c>
    </row>
    <row r="35" spans="1:5">
      <c r="A35" s="169"/>
      <c r="B35" s="176"/>
      <c r="C35" s="179" t="s">
        <v>141</v>
      </c>
      <c r="D35" s="151">
        <v>4770.8599999999997</v>
      </c>
      <c r="E35" s="176" t="s">
        <v>648</v>
      </c>
    </row>
    <row r="36" spans="1:5">
      <c r="A36" s="169"/>
      <c r="B36" s="176"/>
      <c r="C36" s="179"/>
      <c r="D36" s="151"/>
      <c r="E36" s="176"/>
    </row>
    <row r="37" spans="1:5">
      <c r="A37" s="169"/>
      <c r="B37" s="176"/>
      <c r="C37" s="179"/>
      <c r="D37" s="151"/>
      <c r="E37" s="176"/>
    </row>
    <row r="38" spans="1:5">
      <c r="A38" s="167" t="s">
        <v>45</v>
      </c>
      <c r="B38" s="167"/>
      <c r="C38" s="173"/>
      <c r="D38" s="174">
        <f>SUM(D30:D37)</f>
        <v>10980.41</v>
      </c>
      <c r="E38" s="176"/>
    </row>
    <row r="39" spans="1:5">
      <c r="A39" s="176" t="s">
        <v>46</v>
      </c>
      <c r="B39" s="167"/>
      <c r="C39" s="197" t="s">
        <v>156</v>
      </c>
      <c r="D39" s="198">
        <v>1759.09</v>
      </c>
      <c r="E39" s="176" t="s">
        <v>658</v>
      </c>
    </row>
    <row r="40" spans="1:5">
      <c r="A40" s="199"/>
      <c r="B40" s="167"/>
      <c r="C40" s="204" t="s">
        <v>79</v>
      </c>
      <c r="D40" s="198">
        <v>4585.7700000000004</v>
      </c>
      <c r="E40" s="176" t="s">
        <v>665</v>
      </c>
    </row>
    <row r="41" spans="1:5">
      <c r="B41" s="176"/>
      <c r="C41" s="179" t="s">
        <v>102</v>
      </c>
      <c r="D41" s="171">
        <v>360</v>
      </c>
      <c r="E41" s="176" t="s">
        <v>679</v>
      </c>
    </row>
    <row r="42" spans="1:5">
      <c r="A42" s="176"/>
      <c r="B42" s="176"/>
      <c r="C42" s="179" t="s">
        <v>102</v>
      </c>
      <c r="D42" s="151">
        <v>3614.43</v>
      </c>
      <c r="E42" s="176" t="s">
        <v>645</v>
      </c>
    </row>
    <row r="43" spans="1:5">
      <c r="A43" s="176"/>
      <c r="B43" s="176"/>
      <c r="C43" s="179" t="s">
        <v>217</v>
      </c>
      <c r="D43" s="151">
        <v>45.98</v>
      </c>
      <c r="E43" s="176" t="s">
        <v>689</v>
      </c>
    </row>
    <row r="44" spans="1:5">
      <c r="A44" s="176"/>
      <c r="B44" s="176"/>
      <c r="C44" s="179" t="s">
        <v>141</v>
      </c>
      <c r="D44" s="171">
        <v>1613.44</v>
      </c>
      <c r="E44" s="176" t="s">
        <v>645</v>
      </c>
    </row>
    <row r="45" spans="1:5">
      <c r="A45" s="176"/>
      <c r="B45" s="176"/>
      <c r="C45" s="179" t="s">
        <v>141</v>
      </c>
      <c r="D45" s="171">
        <v>687.82</v>
      </c>
      <c r="E45" s="176" t="s">
        <v>682</v>
      </c>
    </row>
    <row r="46" spans="1:5">
      <c r="A46" s="176"/>
      <c r="B46" s="176"/>
      <c r="C46" s="179"/>
      <c r="D46" s="171"/>
      <c r="E46" s="176"/>
    </row>
    <row r="47" spans="1:5">
      <c r="A47" s="167" t="s">
        <v>47</v>
      </c>
      <c r="B47" s="167"/>
      <c r="C47" s="173"/>
      <c r="D47" s="174">
        <f>SUM(D39:D46)</f>
        <v>12666.53</v>
      </c>
      <c r="E47" s="167"/>
    </row>
    <row r="48" spans="1:5">
      <c r="A48" s="176" t="s">
        <v>48</v>
      </c>
      <c r="B48" s="167"/>
      <c r="C48" s="202" t="s">
        <v>156</v>
      </c>
      <c r="D48" s="198">
        <v>1071</v>
      </c>
      <c r="E48" s="191" t="s">
        <v>655</v>
      </c>
    </row>
    <row r="49" spans="1:5">
      <c r="A49" s="167"/>
      <c r="B49" s="167"/>
      <c r="C49" s="202" t="s">
        <v>156</v>
      </c>
      <c r="D49" s="198">
        <v>410.24</v>
      </c>
      <c r="E49" s="176" t="s">
        <v>512</v>
      </c>
    </row>
    <row r="50" spans="1:5">
      <c r="B50" s="167"/>
      <c r="C50" s="179" t="s">
        <v>156</v>
      </c>
      <c r="D50" s="184">
        <v>13214.95</v>
      </c>
      <c r="E50" s="200" t="s">
        <v>638</v>
      </c>
    </row>
    <row r="51" spans="1:5">
      <c r="A51" s="176"/>
      <c r="B51" s="167"/>
      <c r="C51" s="179" t="s">
        <v>156</v>
      </c>
      <c r="D51" s="184">
        <v>12457.02</v>
      </c>
      <c r="E51" s="177" t="s">
        <v>656</v>
      </c>
    </row>
    <row r="52" spans="1:5">
      <c r="A52" s="176"/>
      <c r="B52" s="167"/>
      <c r="C52" s="179" t="s">
        <v>156</v>
      </c>
      <c r="D52" s="184">
        <v>4.2</v>
      </c>
      <c r="E52" s="176" t="s">
        <v>530</v>
      </c>
    </row>
    <row r="53" spans="1:5">
      <c r="A53" s="176"/>
      <c r="B53" s="167"/>
      <c r="C53" s="179" t="s">
        <v>156</v>
      </c>
      <c r="D53" s="184">
        <v>44.55</v>
      </c>
      <c r="E53" s="176" t="s">
        <v>692</v>
      </c>
    </row>
    <row r="54" spans="1:5">
      <c r="A54" s="176"/>
      <c r="B54" s="167"/>
      <c r="C54" s="179" t="s">
        <v>156</v>
      </c>
      <c r="D54" s="184">
        <v>41.91</v>
      </c>
      <c r="E54" s="176" t="s">
        <v>693</v>
      </c>
    </row>
    <row r="55" spans="1:5">
      <c r="A55" s="176"/>
      <c r="B55" s="167"/>
      <c r="C55" s="179" t="s">
        <v>79</v>
      </c>
      <c r="D55" s="184">
        <v>4700.5</v>
      </c>
      <c r="E55" s="176" t="s">
        <v>644</v>
      </c>
    </row>
    <row r="56" spans="1:5">
      <c r="A56" s="176"/>
      <c r="B56" s="167"/>
      <c r="C56" s="179" t="s">
        <v>102</v>
      </c>
      <c r="D56" s="184">
        <v>319.02999999999997</v>
      </c>
      <c r="E56" s="176" t="s">
        <v>643</v>
      </c>
    </row>
    <row r="57" spans="1:5">
      <c r="A57" s="176"/>
      <c r="B57" s="167"/>
      <c r="C57" s="179" t="s">
        <v>102</v>
      </c>
      <c r="D57" s="184">
        <v>86</v>
      </c>
      <c r="E57" s="176" t="s">
        <v>633</v>
      </c>
    </row>
    <row r="58" spans="1:5">
      <c r="A58" s="176"/>
      <c r="B58" s="167"/>
      <c r="C58" s="179" t="s">
        <v>102</v>
      </c>
      <c r="D58" s="184">
        <v>5</v>
      </c>
      <c r="E58" s="176" t="s">
        <v>633</v>
      </c>
    </row>
    <row r="59" spans="1:5">
      <c r="A59" s="176"/>
      <c r="B59" s="167"/>
      <c r="C59" s="179" t="s">
        <v>102</v>
      </c>
      <c r="D59" s="184">
        <v>474.74</v>
      </c>
      <c r="E59" s="176" t="s">
        <v>691</v>
      </c>
    </row>
    <row r="60" spans="1:5">
      <c r="A60" s="176"/>
      <c r="B60" s="167"/>
      <c r="C60" s="179" t="s">
        <v>141</v>
      </c>
      <c r="D60" s="184">
        <v>44.3</v>
      </c>
      <c r="E60" s="176" t="s">
        <v>626</v>
      </c>
    </row>
    <row r="61" spans="1:5">
      <c r="A61" s="176"/>
      <c r="B61" s="167"/>
      <c r="C61" s="179" t="s">
        <v>141</v>
      </c>
      <c r="D61" s="184">
        <v>81.16</v>
      </c>
      <c r="E61" s="176" t="s">
        <v>626</v>
      </c>
    </row>
    <row r="62" spans="1:5">
      <c r="A62" s="176"/>
      <c r="B62" s="167"/>
      <c r="C62" s="179" t="s">
        <v>141</v>
      </c>
      <c r="D62" s="184">
        <v>7.86</v>
      </c>
      <c r="E62" s="176" t="s">
        <v>626</v>
      </c>
    </row>
    <row r="63" spans="1:5">
      <c r="A63" s="176"/>
      <c r="B63" s="176"/>
      <c r="C63" s="179" t="s">
        <v>141</v>
      </c>
      <c r="D63" s="184">
        <v>3.46</v>
      </c>
      <c r="E63" s="176" t="s">
        <v>549</v>
      </c>
    </row>
    <row r="64" spans="1:5">
      <c r="A64" s="176"/>
      <c r="B64" s="176"/>
      <c r="C64" s="179" t="s">
        <v>141</v>
      </c>
      <c r="D64" s="184">
        <v>34.33</v>
      </c>
      <c r="E64" s="176" t="s">
        <v>549</v>
      </c>
    </row>
    <row r="65" spans="1:5">
      <c r="A65" s="176"/>
      <c r="B65" s="176"/>
      <c r="C65" s="179"/>
      <c r="D65" s="184"/>
      <c r="E65" s="176"/>
    </row>
    <row r="66" spans="1:5">
      <c r="A66" s="167" t="s">
        <v>49</v>
      </c>
      <c r="B66" s="167"/>
      <c r="C66" s="173"/>
      <c r="D66" s="37">
        <f>SUM(D48:D64)</f>
        <v>33000.250000000007</v>
      </c>
      <c r="E66" s="177"/>
    </row>
    <row r="67" spans="1:5">
      <c r="A67" s="71" t="s">
        <v>418</v>
      </c>
      <c r="B67" s="167"/>
      <c r="C67" s="210" t="s">
        <v>136</v>
      </c>
      <c r="D67" s="73">
        <v>484.8</v>
      </c>
      <c r="E67" s="177" t="s">
        <v>687</v>
      </c>
    </row>
    <row r="68" spans="1:5">
      <c r="A68" s="71"/>
      <c r="B68" s="70"/>
      <c r="C68" s="72"/>
      <c r="D68" s="73"/>
      <c r="E68" s="177"/>
    </row>
    <row r="69" spans="1:5">
      <c r="A69" s="167" t="s">
        <v>315</v>
      </c>
      <c r="B69" s="167"/>
      <c r="C69" s="173"/>
      <c r="D69" s="37">
        <f>SUM(D67:D68)</f>
        <v>484.8</v>
      </c>
      <c r="E69" s="177"/>
    </row>
    <row r="70" spans="1:5">
      <c r="A70" s="176" t="s">
        <v>50</v>
      </c>
      <c r="B70" s="176"/>
      <c r="C70" s="179" t="s">
        <v>156</v>
      </c>
      <c r="D70" s="171">
        <v>1016.16</v>
      </c>
      <c r="E70" s="176" t="s">
        <v>246</v>
      </c>
    </row>
    <row r="71" spans="1:5">
      <c r="A71" s="176"/>
      <c r="B71" s="176"/>
      <c r="C71" s="179" t="s">
        <v>156</v>
      </c>
      <c r="D71" s="171">
        <v>474.95</v>
      </c>
      <c r="E71" s="176" t="s">
        <v>246</v>
      </c>
    </row>
    <row r="72" spans="1:5">
      <c r="A72" s="176"/>
      <c r="B72" s="176"/>
      <c r="C72" s="179" t="s">
        <v>327</v>
      </c>
      <c r="D72" s="171">
        <v>140</v>
      </c>
      <c r="E72" s="176" t="s">
        <v>313</v>
      </c>
    </row>
    <row r="73" spans="1:5">
      <c r="A73" s="176"/>
      <c r="B73" s="176"/>
      <c r="C73" s="179" t="s">
        <v>79</v>
      </c>
      <c r="D73" s="171">
        <v>655.93</v>
      </c>
      <c r="E73" s="176" t="s">
        <v>246</v>
      </c>
    </row>
    <row r="74" spans="1:5">
      <c r="A74" s="176"/>
      <c r="B74" s="176"/>
      <c r="C74" s="179" t="s">
        <v>79</v>
      </c>
      <c r="D74" s="171">
        <v>679.57</v>
      </c>
      <c r="E74" s="176" t="s">
        <v>246</v>
      </c>
    </row>
    <row r="75" spans="1:5">
      <c r="A75" s="176"/>
      <c r="B75" s="176"/>
      <c r="C75" s="179" t="s">
        <v>79</v>
      </c>
      <c r="D75" s="171">
        <v>1875.03</v>
      </c>
      <c r="E75" s="176" t="s">
        <v>246</v>
      </c>
    </row>
    <row r="76" spans="1:5">
      <c r="A76" s="176"/>
      <c r="B76" s="176"/>
      <c r="C76" s="179" t="s">
        <v>79</v>
      </c>
      <c r="D76" s="171">
        <v>168.22</v>
      </c>
      <c r="E76" s="176" t="s">
        <v>246</v>
      </c>
    </row>
    <row r="77" spans="1:5">
      <c r="A77" s="176"/>
      <c r="B77" s="176"/>
      <c r="C77" s="179" t="s">
        <v>79</v>
      </c>
      <c r="D77" s="171">
        <v>316.83</v>
      </c>
      <c r="E77" s="176" t="s">
        <v>246</v>
      </c>
    </row>
    <row r="78" spans="1:5">
      <c r="A78" s="176"/>
      <c r="B78" s="176"/>
      <c r="C78" s="179" t="s">
        <v>216</v>
      </c>
      <c r="D78" s="171">
        <v>688.97</v>
      </c>
      <c r="E78" s="176" t="s">
        <v>246</v>
      </c>
    </row>
    <row r="79" spans="1:5">
      <c r="A79" s="176"/>
      <c r="B79" s="176"/>
      <c r="C79" s="179" t="s">
        <v>141</v>
      </c>
      <c r="D79" s="171">
        <v>1309.72</v>
      </c>
      <c r="E79" s="176" t="s">
        <v>246</v>
      </c>
    </row>
    <row r="80" spans="1:5">
      <c r="A80" s="167" t="s">
        <v>52</v>
      </c>
      <c r="B80" s="167"/>
      <c r="C80" s="173"/>
      <c r="D80" s="174">
        <f>SUM(D70:D79)</f>
        <v>7325.380000000001</v>
      </c>
      <c r="E80" s="167"/>
    </row>
    <row r="81" spans="1:5">
      <c r="A81" s="157" t="s">
        <v>612</v>
      </c>
      <c r="B81" s="176"/>
      <c r="C81" s="179"/>
      <c r="D81" s="171">
        <v>5000</v>
      </c>
      <c r="E81" s="176" t="s">
        <v>670</v>
      </c>
    </row>
    <row r="82" spans="1:5">
      <c r="A82" s="152" t="s">
        <v>80</v>
      </c>
      <c r="B82" s="167"/>
      <c r="C82" s="173"/>
      <c r="D82" s="174">
        <f>SUM(D81:D81)</f>
        <v>5000</v>
      </c>
      <c r="E82" s="167"/>
    </row>
    <row r="83" spans="1:5">
      <c r="A83" s="192" t="s">
        <v>611</v>
      </c>
      <c r="B83" s="167"/>
      <c r="C83" s="194"/>
      <c r="D83" s="195"/>
      <c r="E83" s="193"/>
    </row>
    <row r="84" spans="1:5">
      <c r="A84" s="192" t="s">
        <v>614</v>
      </c>
      <c r="B84" s="167"/>
      <c r="C84" s="194"/>
      <c r="D84" s="196">
        <f>SUM(D83)</f>
        <v>0</v>
      </c>
      <c r="E84" s="193"/>
    </row>
    <row r="85" spans="1:5">
      <c r="A85" s="192"/>
      <c r="B85" s="167"/>
      <c r="C85" s="194"/>
      <c r="D85" s="196"/>
      <c r="E85" s="193"/>
    </row>
    <row r="86" spans="1:5">
      <c r="A86" s="205" t="s">
        <v>666</v>
      </c>
      <c r="B86" s="167"/>
      <c r="C86" s="204" t="s">
        <v>79</v>
      </c>
      <c r="D86" s="206">
        <v>183.26</v>
      </c>
      <c r="E86" s="211" t="s">
        <v>695</v>
      </c>
    </row>
    <row r="87" spans="1:5">
      <c r="A87" s="192" t="s">
        <v>667</v>
      </c>
      <c r="B87" s="167"/>
      <c r="C87" s="194"/>
      <c r="D87" s="196">
        <f>SUM(D86)</f>
        <v>183.26</v>
      </c>
      <c r="E87" s="193"/>
    </row>
    <row r="88" spans="1:5">
      <c r="A88" s="152"/>
      <c r="B88" s="167"/>
      <c r="C88" s="173"/>
      <c r="D88" s="174"/>
      <c r="E88" s="167"/>
    </row>
    <row r="89" spans="1:5">
      <c r="A89" s="176" t="s">
        <v>53</v>
      </c>
      <c r="B89" s="176"/>
      <c r="C89" s="179" t="s">
        <v>126</v>
      </c>
      <c r="D89" s="184">
        <v>151</v>
      </c>
      <c r="E89" s="176" t="s">
        <v>468</v>
      </c>
    </row>
    <row r="90" spans="1:5">
      <c r="A90" s="167" t="s">
        <v>55</v>
      </c>
      <c r="B90" s="167"/>
      <c r="C90" s="173"/>
      <c r="D90" s="174">
        <f>SUM(D89)</f>
        <v>151</v>
      </c>
      <c r="E90" s="167"/>
    </row>
    <row r="91" spans="1:5">
      <c r="A91" s="140" t="s">
        <v>675</v>
      </c>
      <c r="B91" s="176"/>
      <c r="C91" s="179" t="s">
        <v>156</v>
      </c>
      <c r="D91" s="171">
        <v>5379.29</v>
      </c>
      <c r="E91" s="176" t="s">
        <v>625</v>
      </c>
    </row>
    <row r="92" spans="1:5">
      <c r="A92" s="140"/>
      <c r="B92" s="176"/>
      <c r="C92" s="179" t="s">
        <v>156</v>
      </c>
      <c r="D92" s="171">
        <v>10064.9</v>
      </c>
      <c r="E92" s="176" t="s">
        <v>510</v>
      </c>
    </row>
    <row r="93" spans="1:5">
      <c r="A93" s="140"/>
      <c r="B93" s="176"/>
      <c r="C93" s="179" t="s">
        <v>156</v>
      </c>
      <c r="D93" s="171">
        <v>5641.63</v>
      </c>
      <c r="E93" s="176" t="s">
        <v>625</v>
      </c>
    </row>
    <row r="94" spans="1:5">
      <c r="A94" s="140"/>
      <c r="B94" s="176"/>
      <c r="C94" s="179" t="s">
        <v>156</v>
      </c>
      <c r="D94" s="171">
        <v>3937.6</v>
      </c>
      <c r="E94" s="176" t="s">
        <v>625</v>
      </c>
    </row>
    <row r="95" spans="1:5">
      <c r="A95" s="140"/>
      <c r="B95" s="176"/>
      <c r="C95" s="179" t="s">
        <v>212</v>
      </c>
      <c r="D95" s="171">
        <v>3111.56</v>
      </c>
      <c r="E95" s="176" t="s">
        <v>625</v>
      </c>
    </row>
    <row r="96" spans="1:5">
      <c r="A96" s="140"/>
      <c r="B96" s="176"/>
      <c r="C96" s="179" t="s">
        <v>174</v>
      </c>
      <c r="D96" s="171">
        <v>90</v>
      </c>
      <c r="E96" s="176" t="s">
        <v>625</v>
      </c>
    </row>
    <row r="97" spans="1:5">
      <c r="A97" s="140"/>
      <c r="B97" s="176"/>
      <c r="C97" s="179" t="s">
        <v>79</v>
      </c>
      <c r="D97" s="171">
        <v>1785</v>
      </c>
      <c r="E97" s="176" t="s">
        <v>510</v>
      </c>
    </row>
    <row r="98" spans="1:5">
      <c r="A98" s="140"/>
      <c r="B98" s="176"/>
      <c r="C98" s="179" t="s">
        <v>79</v>
      </c>
      <c r="D98" s="171">
        <v>2380</v>
      </c>
      <c r="E98" s="176" t="s">
        <v>258</v>
      </c>
    </row>
    <row r="99" spans="1:5">
      <c r="A99" s="140"/>
      <c r="B99" s="176"/>
      <c r="C99" s="179" t="s">
        <v>79</v>
      </c>
      <c r="D99" s="171">
        <v>5000</v>
      </c>
      <c r="E99" s="176" t="s">
        <v>258</v>
      </c>
    </row>
    <row r="100" spans="1:5">
      <c r="A100" s="140"/>
      <c r="B100" s="176"/>
      <c r="C100" s="179" t="s">
        <v>141</v>
      </c>
      <c r="D100" s="171">
        <v>9500.32</v>
      </c>
      <c r="E100" s="176" t="s">
        <v>258</v>
      </c>
    </row>
    <row r="101" spans="1:5">
      <c r="A101" s="167" t="s">
        <v>56</v>
      </c>
      <c r="B101" s="167"/>
      <c r="C101" s="173"/>
      <c r="D101" s="174">
        <f>SUM(D91:D100)</f>
        <v>46890.299999999996</v>
      </c>
      <c r="E101" s="167"/>
    </row>
    <row r="102" spans="1:5">
      <c r="A102" s="207" t="s">
        <v>676</v>
      </c>
      <c r="B102" s="207"/>
      <c r="C102" s="208" t="s">
        <v>102</v>
      </c>
      <c r="D102" s="209">
        <v>633.08000000000004</v>
      </c>
      <c r="E102" s="207" t="s">
        <v>678</v>
      </c>
    </row>
    <row r="103" spans="1:5">
      <c r="A103" s="167"/>
      <c r="B103" s="167"/>
      <c r="C103" s="173"/>
      <c r="D103" s="174"/>
      <c r="E103" s="167"/>
    </row>
    <row r="104" spans="1:5">
      <c r="A104" s="167" t="s">
        <v>677</v>
      </c>
      <c r="B104" s="167"/>
      <c r="C104" s="173"/>
      <c r="D104" s="174">
        <f>SUM(D102:D103)</f>
        <v>633.08000000000004</v>
      </c>
      <c r="E104" s="167"/>
    </row>
    <row r="105" spans="1:5">
      <c r="A105" s="176" t="s">
        <v>57</v>
      </c>
      <c r="B105" s="176"/>
      <c r="C105" s="179" t="s">
        <v>148</v>
      </c>
      <c r="D105" s="171">
        <v>219.15</v>
      </c>
      <c r="E105" s="176" t="s">
        <v>661</v>
      </c>
    </row>
    <row r="106" spans="1:5">
      <c r="A106" s="176"/>
      <c r="B106" s="176"/>
      <c r="C106" s="179" t="s">
        <v>117</v>
      </c>
      <c r="D106" s="171">
        <v>471.76</v>
      </c>
      <c r="E106" s="176" t="s">
        <v>694</v>
      </c>
    </row>
    <row r="107" spans="1:5">
      <c r="A107" s="167" t="s">
        <v>58</v>
      </c>
      <c r="B107" s="167"/>
      <c r="C107" s="173"/>
      <c r="D107" s="174">
        <f>SUM(D105:D106)</f>
        <v>690.91</v>
      </c>
      <c r="E107" s="167"/>
    </row>
    <row r="108" spans="1:5">
      <c r="A108" s="176" t="s">
        <v>59</v>
      </c>
      <c r="B108" s="176"/>
      <c r="C108" s="179"/>
      <c r="D108" s="171"/>
      <c r="E108" s="176"/>
    </row>
    <row r="109" spans="1:5">
      <c r="A109" s="176"/>
      <c r="B109" s="176"/>
      <c r="C109" s="179"/>
      <c r="D109" s="171"/>
      <c r="E109" s="176"/>
    </row>
    <row r="110" spans="1:5">
      <c r="A110" s="167" t="s">
        <v>60</v>
      </c>
      <c r="B110" s="167"/>
      <c r="C110" s="173"/>
      <c r="D110" s="174">
        <f>SUM(D108:D108)</f>
        <v>0</v>
      </c>
      <c r="E110" s="167"/>
    </row>
    <row r="111" spans="1:5">
      <c r="A111" s="176" t="s">
        <v>61</v>
      </c>
      <c r="B111" s="176"/>
      <c r="C111" s="179" t="s">
        <v>153</v>
      </c>
      <c r="D111" s="184">
        <v>682.6</v>
      </c>
      <c r="E111" s="176" t="s">
        <v>654</v>
      </c>
    </row>
    <row r="112" spans="1:5">
      <c r="A112" s="176"/>
      <c r="B112" s="176"/>
      <c r="C112" s="179" t="s">
        <v>156</v>
      </c>
      <c r="D112" s="184">
        <v>270.81</v>
      </c>
      <c r="E112" s="176" t="s">
        <v>659</v>
      </c>
    </row>
    <row r="113" spans="1:5">
      <c r="A113" s="176"/>
      <c r="B113" s="176"/>
      <c r="C113" s="179" t="s">
        <v>177</v>
      </c>
      <c r="D113" s="184">
        <v>300</v>
      </c>
      <c r="E113" s="176" t="s">
        <v>615</v>
      </c>
    </row>
    <row r="114" spans="1:5">
      <c r="A114" s="176"/>
      <c r="B114" s="176"/>
      <c r="C114" s="179" t="s">
        <v>177</v>
      </c>
      <c r="D114" s="184">
        <v>380</v>
      </c>
      <c r="E114" s="176" t="s">
        <v>615</v>
      </c>
    </row>
    <row r="115" spans="1:5">
      <c r="A115" s="176"/>
      <c r="B115" s="176"/>
      <c r="C115" s="179" t="s">
        <v>174</v>
      </c>
      <c r="D115" s="184">
        <v>300</v>
      </c>
      <c r="E115" s="176" t="s">
        <v>615</v>
      </c>
    </row>
    <row r="116" spans="1:5">
      <c r="A116" s="176"/>
      <c r="B116" s="176"/>
      <c r="C116" s="179" t="s">
        <v>174</v>
      </c>
      <c r="D116" s="184">
        <v>194.6</v>
      </c>
      <c r="E116" s="176" t="s">
        <v>660</v>
      </c>
    </row>
    <row r="117" spans="1:5">
      <c r="A117" s="176"/>
      <c r="B117" s="176"/>
      <c r="C117" s="179" t="s">
        <v>327</v>
      </c>
      <c r="D117" s="184">
        <v>20</v>
      </c>
      <c r="E117" s="176" t="s">
        <v>639</v>
      </c>
    </row>
    <row r="118" spans="1:5">
      <c r="A118" s="176"/>
      <c r="B118" s="176"/>
      <c r="C118" s="179" t="s">
        <v>79</v>
      </c>
      <c r="D118" s="184">
        <v>194.6</v>
      </c>
      <c r="E118" s="176" t="s">
        <v>660</v>
      </c>
    </row>
    <row r="119" spans="1:5">
      <c r="A119" s="176"/>
      <c r="B119" s="176"/>
      <c r="C119" s="179" t="s">
        <v>79</v>
      </c>
      <c r="D119" s="184">
        <v>240</v>
      </c>
      <c r="E119" s="176" t="s">
        <v>640</v>
      </c>
    </row>
    <row r="120" spans="1:5">
      <c r="A120" s="176"/>
      <c r="B120" s="176"/>
      <c r="C120" s="179" t="s">
        <v>79</v>
      </c>
      <c r="D120" s="184">
        <v>296.31</v>
      </c>
      <c r="E120" s="176" t="s">
        <v>668</v>
      </c>
    </row>
    <row r="121" spans="1:5">
      <c r="A121" s="176"/>
      <c r="B121" s="176"/>
      <c r="C121" s="179" t="s">
        <v>79</v>
      </c>
      <c r="D121" s="184">
        <v>194.6</v>
      </c>
      <c r="E121" s="176" t="s">
        <v>660</v>
      </c>
    </row>
    <row r="122" spans="1:5">
      <c r="A122" s="176"/>
      <c r="B122" s="176"/>
      <c r="C122" s="179" t="s">
        <v>100</v>
      </c>
      <c r="D122" s="184">
        <v>50</v>
      </c>
      <c r="E122" s="176" t="s">
        <v>663</v>
      </c>
    </row>
    <row r="123" spans="1:5">
      <c r="A123" s="176"/>
      <c r="B123" s="176"/>
      <c r="C123" s="179" t="s">
        <v>100</v>
      </c>
      <c r="D123" s="184">
        <v>300</v>
      </c>
      <c r="E123" s="176" t="s">
        <v>640</v>
      </c>
    </row>
    <row r="124" spans="1:5">
      <c r="A124" s="176"/>
      <c r="B124" s="176"/>
      <c r="C124" s="179" t="s">
        <v>102</v>
      </c>
      <c r="D124" s="184">
        <v>415.71</v>
      </c>
      <c r="E124" s="176" t="s">
        <v>664</v>
      </c>
    </row>
    <row r="125" spans="1:5">
      <c r="A125" s="176"/>
      <c r="B125" s="176"/>
      <c r="C125" s="179" t="s">
        <v>102</v>
      </c>
      <c r="D125" s="184">
        <v>833</v>
      </c>
      <c r="E125" s="176" t="s">
        <v>674</v>
      </c>
    </row>
    <row r="126" spans="1:5">
      <c r="A126" s="176"/>
      <c r="B126" s="176"/>
      <c r="C126" s="179" t="s">
        <v>102</v>
      </c>
      <c r="D126" s="184">
        <v>133.6</v>
      </c>
      <c r="E126" s="176" t="s">
        <v>660</v>
      </c>
    </row>
    <row r="127" spans="1:5">
      <c r="A127" s="176"/>
      <c r="B127" s="176"/>
      <c r="C127" s="179" t="s">
        <v>102</v>
      </c>
      <c r="D127" s="184">
        <v>194.6</v>
      </c>
      <c r="E127" s="176" t="s">
        <v>660</v>
      </c>
    </row>
    <row r="128" spans="1:5">
      <c r="A128" s="176"/>
      <c r="B128" s="176"/>
      <c r="C128" s="179" t="s">
        <v>141</v>
      </c>
      <c r="D128" s="184">
        <v>595</v>
      </c>
      <c r="E128" s="176" t="s">
        <v>683</v>
      </c>
    </row>
    <row r="129" spans="1:5">
      <c r="A129" s="176"/>
      <c r="B129" s="176"/>
      <c r="C129" s="179" t="s">
        <v>141</v>
      </c>
      <c r="D129" s="184">
        <v>320</v>
      </c>
      <c r="E129" s="176" t="s">
        <v>640</v>
      </c>
    </row>
    <row r="130" spans="1:5">
      <c r="A130" s="176"/>
      <c r="B130" s="176"/>
      <c r="C130" s="179" t="s">
        <v>117</v>
      </c>
      <c r="D130" s="171">
        <v>20</v>
      </c>
      <c r="E130" s="176" t="s">
        <v>684</v>
      </c>
    </row>
    <row r="131" spans="1:5">
      <c r="A131" s="167" t="s">
        <v>62</v>
      </c>
      <c r="B131" s="167"/>
      <c r="C131" s="173"/>
      <c r="D131" s="174">
        <f>SUM(D111:D130)</f>
        <v>5935.43</v>
      </c>
      <c r="E131" s="167"/>
    </row>
    <row r="132" spans="1:5">
      <c r="A132" s="157" t="s">
        <v>634</v>
      </c>
      <c r="B132" s="176"/>
      <c r="C132" s="179" t="s">
        <v>153</v>
      </c>
      <c r="D132" s="171">
        <v>157227.71</v>
      </c>
      <c r="E132" s="176" t="s">
        <v>278</v>
      </c>
    </row>
    <row r="133" spans="1:5">
      <c r="A133" s="140"/>
      <c r="B133" s="176"/>
      <c r="C133" s="179" t="s">
        <v>156</v>
      </c>
      <c r="D133" s="171">
        <v>122995</v>
      </c>
      <c r="E133" s="176" t="s">
        <v>278</v>
      </c>
    </row>
    <row r="134" spans="1:5">
      <c r="A134" s="140"/>
      <c r="B134" s="176"/>
      <c r="C134" s="179" t="s">
        <v>177</v>
      </c>
      <c r="D134" s="171">
        <v>2993.47</v>
      </c>
      <c r="E134" s="176" t="s">
        <v>278</v>
      </c>
    </row>
    <row r="135" spans="1:5">
      <c r="A135" s="140"/>
      <c r="B135" s="176"/>
      <c r="C135" s="179" t="s">
        <v>177</v>
      </c>
      <c r="D135" s="171">
        <v>3644.72</v>
      </c>
      <c r="E135" s="176" t="s">
        <v>278</v>
      </c>
    </row>
    <row r="136" spans="1:5">
      <c r="A136" s="140"/>
      <c r="B136" s="176"/>
      <c r="C136" s="179" t="s">
        <v>177</v>
      </c>
      <c r="D136" s="171">
        <v>2873.51</v>
      </c>
      <c r="E136" s="176" t="s">
        <v>278</v>
      </c>
    </row>
    <row r="137" spans="1:5">
      <c r="A137" s="140"/>
      <c r="B137" s="176"/>
      <c r="C137" s="179" t="s">
        <v>177</v>
      </c>
      <c r="D137" s="171">
        <v>5544.67</v>
      </c>
      <c r="E137" s="176" t="s">
        <v>278</v>
      </c>
    </row>
    <row r="138" spans="1:5">
      <c r="A138" s="140"/>
      <c r="B138" s="176"/>
      <c r="C138" s="179" t="s">
        <v>177</v>
      </c>
      <c r="D138" s="171">
        <v>15531.2</v>
      </c>
      <c r="E138" s="176" t="s">
        <v>278</v>
      </c>
    </row>
    <row r="139" spans="1:5">
      <c r="A139" s="140"/>
      <c r="B139" s="176"/>
      <c r="C139" s="179" t="s">
        <v>177</v>
      </c>
      <c r="D139" s="171">
        <v>148.46</v>
      </c>
      <c r="E139" s="176" t="s">
        <v>278</v>
      </c>
    </row>
    <row r="140" spans="1:5">
      <c r="A140" s="140"/>
      <c r="B140" s="176"/>
      <c r="C140" s="179" t="s">
        <v>177</v>
      </c>
      <c r="D140" s="171">
        <v>2716.84</v>
      </c>
      <c r="E140" s="176" t="s">
        <v>278</v>
      </c>
    </row>
    <row r="141" spans="1:5">
      <c r="A141" s="140"/>
      <c r="B141" s="176"/>
      <c r="C141" s="179" t="s">
        <v>177</v>
      </c>
      <c r="D141" s="171">
        <v>2846.99</v>
      </c>
      <c r="E141" s="176" t="s">
        <v>278</v>
      </c>
    </row>
    <row r="142" spans="1:5">
      <c r="A142" s="140"/>
      <c r="B142" s="176"/>
      <c r="C142" s="179" t="s">
        <v>177</v>
      </c>
      <c r="D142" s="171">
        <v>6373.93</v>
      </c>
      <c r="E142" s="176" t="s">
        <v>278</v>
      </c>
    </row>
    <row r="143" spans="1:5">
      <c r="A143" s="140"/>
      <c r="B143" s="176"/>
      <c r="C143" s="179" t="s">
        <v>177</v>
      </c>
      <c r="D143" s="171">
        <v>3727.86</v>
      </c>
      <c r="E143" s="176" t="s">
        <v>278</v>
      </c>
    </row>
    <row r="144" spans="1:5">
      <c r="A144" s="140"/>
      <c r="B144" s="176"/>
      <c r="C144" s="179" t="s">
        <v>177</v>
      </c>
      <c r="D144" s="171">
        <v>1764.71</v>
      </c>
      <c r="E144" s="176" t="s">
        <v>278</v>
      </c>
    </row>
    <row r="145" spans="1:5">
      <c r="A145" s="140"/>
      <c r="B145" s="176"/>
      <c r="C145" s="179" t="s">
        <v>177</v>
      </c>
      <c r="D145" s="171">
        <v>15500</v>
      </c>
      <c r="E145" s="176" t="s">
        <v>278</v>
      </c>
    </row>
    <row r="146" spans="1:5">
      <c r="A146" s="140"/>
      <c r="B146" s="176"/>
      <c r="C146" s="179" t="s">
        <v>177</v>
      </c>
      <c r="D146" s="171">
        <v>3100</v>
      </c>
      <c r="E146" s="176" t="s">
        <v>278</v>
      </c>
    </row>
    <row r="147" spans="1:5">
      <c r="A147" s="140"/>
      <c r="B147" s="176"/>
      <c r="C147" s="179" t="s">
        <v>177</v>
      </c>
      <c r="D147" s="171">
        <v>4354.8599999999997</v>
      </c>
      <c r="E147" s="176" t="s">
        <v>278</v>
      </c>
    </row>
    <row r="148" spans="1:5">
      <c r="A148" s="140"/>
      <c r="B148" s="176"/>
      <c r="C148" s="179" t="s">
        <v>177</v>
      </c>
      <c r="D148" s="171">
        <v>3429.45</v>
      </c>
      <c r="E148" s="176" t="s">
        <v>278</v>
      </c>
    </row>
    <row r="149" spans="1:5">
      <c r="A149" s="140"/>
      <c r="B149" s="176"/>
      <c r="C149" s="179" t="s">
        <v>177</v>
      </c>
      <c r="D149" s="171">
        <v>4326.25</v>
      </c>
      <c r="E149" s="176" t="s">
        <v>278</v>
      </c>
    </row>
    <row r="150" spans="1:5">
      <c r="A150" s="140"/>
      <c r="B150" s="176"/>
      <c r="C150" s="179" t="s">
        <v>177</v>
      </c>
      <c r="D150" s="171">
        <v>2620.83</v>
      </c>
      <c r="E150" s="176" t="s">
        <v>278</v>
      </c>
    </row>
    <row r="151" spans="1:5">
      <c r="A151" s="140"/>
      <c r="B151" s="176"/>
      <c r="C151" s="179" t="s">
        <v>177</v>
      </c>
      <c r="D151" s="171">
        <v>4245.9799999999996</v>
      </c>
      <c r="E151" s="176" t="s">
        <v>278</v>
      </c>
    </row>
    <row r="152" spans="1:5">
      <c r="A152" s="140"/>
      <c r="B152" s="176"/>
      <c r="C152" s="179" t="s">
        <v>79</v>
      </c>
      <c r="D152" s="171">
        <v>36000</v>
      </c>
      <c r="E152" s="176" t="s">
        <v>278</v>
      </c>
    </row>
    <row r="153" spans="1:5">
      <c r="A153" s="140"/>
      <c r="B153" s="176"/>
      <c r="C153" s="179" t="s">
        <v>79</v>
      </c>
      <c r="D153" s="171">
        <v>93268.85</v>
      </c>
      <c r="E153" s="176" t="s">
        <v>278</v>
      </c>
    </row>
    <row r="154" spans="1:5">
      <c r="A154" s="140"/>
      <c r="B154" s="176"/>
      <c r="C154" s="179" t="s">
        <v>186</v>
      </c>
      <c r="D154" s="171">
        <v>520949.65</v>
      </c>
      <c r="E154" s="176" t="s">
        <v>278</v>
      </c>
    </row>
    <row r="155" spans="1:5">
      <c r="A155" s="140"/>
      <c r="B155" s="176"/>
      <c r="C155" s="179" t="s">
        <v>141</v>
      </c>
      <c r="D155" s="171">
        <v>389529.36</v>
      </c>
      <c r="E155" s="176" t="s">
        <v>278</v>
      </c>
    </row>
    <row r="156" spans="1:5">
      <c r="A156" s="152" t="s">
        <v>64</v>
      </c>
      <c r="B156" s="167"/>
      <c r="C156" s="173"/>
      <c r="D156" s="174">
        <f>SUM(D132:D155)</f>
        <v>1405714.2999999998</v>
      </c>
      <c r="E156" s="176"/>
    </row>
    <row r="157" spans="1:5">
      <c r="A157" s="157" t="s">
        <v>208</v>
      </c>
      <c r="B157" s="176"/>
      <c r="C157" s="179"/>
      <c r="D157" s="171"/>
      <c r="E157" s="176"/>
    </row>
    <row r="158" spans="1:5">
      <c r="A158" s="152" t="s">
        <v>209</v>
      </c>
      <c r="B158" s="167"/>
      <c r="C158" s="173"/>
      <c r="D158" s="174">
        <f>SUM(D157:D157)</f>
        <v>0</v>
      </c>
      <c r="E158" s="167"/>
    </row>
    <row r="159" spans="1:5">
      <c r="A159" s="153" t="s">
        <v>65</v>
      </c>
      <c r="B159" s="176"/>
      <c r="C159" s="170" t="s">
        <v>82</v>
      </c>
      <c r="D159" s="171">
        <v>9384</v>
      </c>
      <c r="E159" s="176" t="s">
        <v>479</v>
      </c>
    </row>
    <row r="160" spans="1:5">
      <c r="A160" s="153"/>
      <c r="B160" s="176"/>
      <c r="C160" s="170"/>
      <c r="D160" s="171"/>
      <c r="E160" s="176"/>
    </row>
    <row r="161" spans="1:5">
      <c r="A161" s="155" t="s">
        <v>67</v>
      </c>
      <c r="B161" s="176"/>
      <c r="C161" s="170"/>
      <c r="D161" s="174">
        <f>SUM(D159:D160)</f>
        <v>9384</v>
      </c>
      <c r="E161" s="176"/>
    </row>
    <row r="162" spans="1:5">
      <c r="A162" s="154">
        <v>65.010000000000005</v>
      </c>
      <c r="B162" s="176"/>
      <c r="C162" s="179"/>
      <c r="D162" s="171">
        <v>10753603.800000001</v>
      </c>
      <c r="E162" s="176" t="s">
        <v>480</v>
      </c>
    </row>
    <row r="163" spans="1:5">
      <c r="A163" s="155" t="s">
        <v>69</v>
      </c>
      <c r="B163" s="176"/>
      <c r="C163" s="170"/>
      <c r="D163" s="174">
        <f>SUM(D162)</f>
        <v>10753603.800000001</v>
      </c>
      <c r="E163" s="176"/>
    </row>
    <row r="164" spans="1:5">
      <c r="A164" s="154" t="s">
        <v>70</v>
      </c>
      <c r="B164" s="176"/>
      <c r="C164" s="179"/>
      <c r="D164" s="171">
        <v>13333467.98</v>
      </c>
      <c r="E164" s="176" t="s">
        <v>480</v>
      </c>
    </row>
    <row r="165" spans="1:5">
      <c r="A165" s="154"/>
      <c r="B165" s="176"/>
      <c r="C165" s="179"/>
      <c r="D165" s="196"/>
      <c r="E165" s="176"/>
    </row>
    <row r="166" spans="1:5">
      <c r="A166" s="155" t="s">
        <v>71</v>
      </c>
      <c r="B166" s="167"/>
      <c r="C166" s="173"/>
      <c r="D166" s="174">
        <f>SUM(D164:D165)</f>
        <v>13333467.98</v>
      </c>
      <c r="E166" s="70"/>
    </row>
    <row r="167" spans="1:5">
      <c r="A167" s="154" t="s">
        <v>241</v>
      </c>
      <c r="B167" s="167"/>
      <c r="C167" s="179"/>
      <c r="D167" s="171"/>
      <c r="E167" s="176"/>
    </row>
    <row r="168" spans="1:5">
      <c r="A168" s="155" t="s">
        <v>242</v>
      </c>
      <c r="B168" s="167"/>
      <c r="C168" s="173"/>
      <c r="D168" s="174">
        <f>SUM(D167:D167)</f>
        <v>0</v>
      </c>
      <c r="E168" s="167"/>
    </row>
    <row r="169" spans="1:5">
      <c r="D169" s="180">
        <f>D13+D18+D22+D24+D27+D38+D47+D66+D80+D82+D90+D101+D107+D110+D131+D156+D158+D161+D163+D166+D168+D69+D29+D15+D84+D104+D87</f>
        <v>25673491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E51"/>
  <sheetViews>
    <sheetView topLeftCell="A31" workbookViewId="0">
      <selection activeCell="E65" sqref="E65"/>
    </sheetView>
  </sheetViews>
  <sheetFormatPr defaultRowHeight="15"/>
  <cols>
    <col min="1" max="1" width="9.140625" style="166"/>
    <col min="2" max="2" width="11.85546875" style="166" customWidth="1"/>
    <col min="3" max="3" width="9.140625" style="166"/>
    <col min="4" max="4" width="13.28515625" style="166" customWidth="1"/>
    <col min="5" max="5" width="70.85546875" style="166" customWidth="1"/>
    <col min="6" max="16384" width="9.140625" style="166"/>
  </cols>
  <sheetData>
    <row r="1" spans="1:5">
      <c r="A1" s="167" t="s">
        <v>4</v>
      </c>
      <c r="B1" s="168" t="s">
        <v>5</v>
      </c>
      <c r="C1" s="168" t="s">
        <v>6</v>
      </c>
      <c r="D1" s="181" t="s">
        <v>7</v>
      </c>
      <c r="E1" s="168" t="s">
        <v>8</v>
      </c>
    </row>
    <row r="2" spans="1:5">
      <c r="A2" s="169" t="s">
        <v>9</v>
      </c>
      <c r="B2" s="172" t="s">
        <v>609</v>
      </c>
      <c r="C2" s="53" t="s">
        <v>82</v>
      </c>
      <c r="D2" s="184">
        <v>54739</v>
      </c>
      <c r="E2" s="187" t="s">
        <v>624</v>
      </c>
    </row>
    <row r="3" spans="1:5">
      <c r="A3" s="169"/>
      <c r="B3" s="172"/>
      <c r="C3" s="53" t="s">
        <v>82</v>
      </c>
      <c r="D3" s="184">
        <v>211747</v>
      </c>
      <c r="E3" s="187" t="s">
        <v>402</v>
      </c>
    </row>
    <row r="4" spans="1:5">
      <c r="A4" s="169"/>
      <c r="B4" s="172"/>
      <c r="C4" s="53" t="s">
        <v>82</v>
      </c>
      <c r="D4" s="184">
        <v>80526</v>
      </c>
      <c r="E4" s="187" t="s">
        <v>471</v>
      </c>
    </row>
    <row r="5" spans="1:5">
      <c r="A5" s="169"/>
      <c r="B5" s="172"/>
      <c r="C5" s="53" t="s">
        <v>217</v>
      </c>
      <c r="D5" s="184">
        <v>60</v>
      </c>
      <c r="E5" s="187" t="s">
        <v>472</v>
      </c>
    </row>
    <row r="6" spans="1:5">
      <c r="A6" s="169"/>
      <c r="B6" s="172"/>
      <c r="C6" s="53" t="s">
        <v>217</v>
      </c>
      <c r="D6" s="184">
        <v>100</v>
      </c>
      <c r="E6" s="187" t="s">
        <v>411</v>
      </c>
    </row>
    <row r="7" spans="1:5">
      <c r="A7" s="169"/>
      <c r="B7" s="172"/>
      <c r="C7" s="53" t="s">
        <v>217</v>
      </c>
      <c r="D7" s="184">
        <v>510</v>
      </c>
      <c r="E7" s="187" t="s">
        <v>411</v>
      </c>
    </row>
    <row r="8" spans="1:5">
      <c r="A8" s="169"/>
      <c r="B8" s="172"/>
      <c r="C8" s="53" t="s">
        <v>217</v>
      </c>
      <c r="D8" s="184">
        <v>120</v>
      </c>
      <c r="E8" s="187" t="s">
        <v>411</v>
      </c>
    </row>
    <row r="9" spans="1:5">
      <c r="A9" s="169"/>
      <c r="B9" s="172"/>
      <c r="C9" s="53" t="s">
        <v>217</v>
      </c>
      <c r="D9" s="184">
        <v>190</v>
      </c>
      <c r="E9" s="187" t="s">
        <v>411</v>
      </c>
    </row>
    <row r="10" spans="1:5">
      <c r="A10" s="169"/>
      <c r="B10" s="172"/>
      <c r="C10" s="53" t="s">
        <v>217</v>
      </c>
      <c r="D10" s="184">
        <v>800</v>
      </c>
      <c r="E10" s="187" t="s">
        <v>411</v>
      </c>
    </row>
    <row r="11" spans="1:5">
      <c r="A11" s="169"/>
      <c r="B11" s="172"/>
      <c r="C11" s="53" t="s">
        <v>217</v>
      </c>
      <c r="D11" s="184">
        <v>750</v>
      </c>
      <c r="E11" s="187" t="s">
        <v>411</v>
      </c>
    </row>
    <row r="12" spans="1:5">
      <c r="A12" s="169"/>
      <c r="B12" s="172"/>
      <c r="C12" s="53" t="s">
        <v>217</v>
      </c>
      <c r="D12" s="184">
        <v>748</v>
      </c>
      <c r="E12" s="187" t="s">
        <v>412</v>
      </c>
    </row>
    <row r="13" spans="1:5">
      <c r="A13" s="169"/>
      <c r="B13" s="172"/>
      <c r="C13" s="53" t="s">
        <v>217</v>
      </c>
      <c r="D13" s="184">
        <v>125</v>
      </c>
      <c r="E13" s="187" t="s">
        <v>411</v>
      </c>
    </row>
    <row r="14" spans="1:5">
      <c r="A14" s="169"/>
      <c r="B14" s="172"/>
      <c r="C14" s="53" t="s">
        <v>217</v>
      </c>
      <c r="D14" s="184">
        <v>980</v>
      </c>
      <c r="E14" s="187" t="s">
        <v>411</v>
      </c>
    </row>
    <row r="15" spans="1:5">
      <c r="A15" s="169"/>
      <c r="B15" s="172"/>
      <c r="C15" s="53" t="s">
        <v>217</v>
      </c>
      <c r="D15" s="184">
        <v>1500</v>
      </c>
      <c r="E15" s="187" t="s">
        <v>411</v>
      </c>
    </row>
    <row r="16" spans="1:5">
      <c r="A16" s="169"/>
      <c r="B16" s="172"/>
      <c r="C16" s="53" t="s">
        <v>79</v>
      </c>
      <c r="D16" s="184">
        <v>1570</v>
      </c>
      <c r="E16" s="187" t="s">
        <v>334</v>
      </c>
    </row>
    <row r="17" spans="1:5">
      <c r="A17" s="169"/>
      <c r="B17" s="172"/>
      <c r="C17" s="186" t="s">
        <v>82</v>
      </c>
      <c r="D17" s="184">
        <v>30915</v>
      </c>
      <c r="E17" s="187" t="s">
        <v>420</v>
      </c>
    </row>
    <row r="18" spans="1:5">
      <c r="A18" s="169"/>
      <c r="B18" s="172"/>
      <c r="C18" s="186" t="s">
        <v>82</v>
      </c>
      <c r="D18" s="184">
        <v>42978</v>
      </c>
      <c r="E18" s="187" t="s">
        <v>420</v>
      </c>
    </row>
    <row r="19" spans="1:5">
      <c r="A19" s="169"/>
      <c r="B19" s="172"/>
      <c r="C19" s="186" t="s">
        <v>82</v>
      </c>
      <c r="D19" s="184">
        <f>205957-45393-36733</f>
        <v>123831</v>
      </c>
      <c r="E19" s="187" t="s">
        <v>420</v>
      </c>
    </row>
    <row r="20" spans="1:5">
      <c r="A20" s="169"/>
      <c r="B20" s="172"/>
      <c r="C20" s="186" t="s">
        <v>82</v>
      </c>
      <c r="D20" s="184">
        <v>126339</v>
      </c>
      <c r="E20" s="187" t="s">
        <v>420</v>
      </c>
    </row>
    <row r="21" spans="1:5">
      <c r="A21" s="169"/>
      <c r="B21" s="172"/>
      <c r="C21" s="186" t="s">
        <v>82</v>
      </c>
      <c r="D21" s="184">
        <f>87422-2724-888</f>
        <v>83810</v>
      </c>
      <c r="E21" s="187" t="s">
        <v>420</v>
      </c>
    </row>
    <row r="22" spans="1:5">
      <c r="A22" s="169"/>
      <c r="B22" s="172"/>
      <c r="C22" s="186"/>
      <c r="D22" s="184"/>
      <c r="E22" s="187"/>
    </row>
    <row r="23" spans="1:5">
      <c r="A23" s="169"/>
      <c r="B23" s="172"/>
      <c r="C23" s="186"/>
      <c r="D23" s="184"/>
      <c r="E23" s="187"/>
    </row>
    <row r="24" spans="1:5">
      <c r="A24" s="167" t="s">
        <v>15</v>
      </c>
      <c r="B24" s="167"/>
      <c r="C24" s="173"/>
      <c r="D24" s="174">
        <f>SUM(D2:D23)</f>
        <v>762338</v>
      </c>
      <c r="E24" s="175"/>
    </row>
    <row r="25" spans="1:5">
      <c r="A25" s="176" t="s">
        <v>16</v>
      </c>
      <c r="B25" s="176"/>
      <c r="C25" s="170" t="s">
        <v>82</v>
      </c>
      <c r="D25" s="171">
        <v>45393</v>
      </c>
      <c r="E25" s="176" t="s">
        <v>421</v>
      </c>
    </row>
    <row r="26" spans="1:5">
      <c r="A26" s="167" t="s">
        <v>18</v>
      </c>
      <c r="B26" s="167"/>
      <c r="C26" s="173"/>
      <c r="D26" s="174">
        <f>D25</f>
        <v>45393</v>
      </c>
      <c r="E26" s="167"/>
    </row>
    <row r="27" spans="1:5">
      <c r="A27" s="176" t="s">
        <v>19</v>
      </c>
      <c r="B27" s="176"/>
      <c r="C27" s="179" t="s">
        <v>82</v>
      </c>
      <c r="D27" s="171">
        <v>1093</v>
      </c>
      <c r="E27" s="185" t="s">
        <v>671</v>
      </c>
    </row>
    <row r="28" spans="1:5">
      <c r="A28" s="176"/>
      <c r="B28" s="176"/>
      <c r="C28" s="179" t="s">
        <v>82</v>
      </c>
      <c r="D28" s="171">
        <v>4216</v>
      </c>
      <c r="E28" s="185" t="s">
        <v>672</v>
      </c>
    </row>
    <row r="29" spans="1:5">
      <c r="A29" s="176"/>
      <c r="B29" s="176"/>
      <c r="C29" s="179" t="s">
        <v>82</v>
      </c>
      <c r="D29" s="171">
        <v>1689</v>
      </c>
      <c r="E29" s="185" t="s">
        <v>673</v>
      </c>
    </row>
    <row r="30" spans="1:5">
      <c r="A30" s="176"/>
      <c r="B30" s="176"/>
      <c r="C30" s="179" t="s">
        <v>217</v>
      </c>
      <c r="D30" s="171">
        <v>450</v>
      </c>
      <c r="E30" s="185" t="s">
        <v>411</v>
      </c>
    </row>
    <row r="31" spans="1:5">
      <c r="A31" s="176"/>
      <c r="B31" s="176"/>
      <c r="C31" s="179" t="s">
        <v>217</v>
      </c>
      <c r="D31" s="171">
        <v>9416</v>
      </c>
      <c r="E31" s="185" t="s">
        <v>475</v>
      </c>
    </row>
    <row r="32" spans="1:5">
      <c r="A32" s="176"/>
      <c r="B32" s="176"/>
      <c r="C32" s="179"/>
      <c r="D32" s="171"/>
      <c r="E32" s="185"/>
    </row>
    <row r="33" spans="1:5">
      <c r="A33" s="167" t="s">
        <v>21</v>
      </c>
      <c r="B33" s="167"/>
      <c r="C33" s="173"/>
      <c r="D33" s="174">
        <f>SUM(D27:D32)</f>
        <v>16864</v>
      </c>
      <c r="E33" s="177"/>
    </row>
    <row r="34" spans="1:5">
      <c r="A34" s="176" t="s">
        <v>22</v>
      </c>
      <c r="B34" s="167"/>
      <c r="C34" s="203" t="s">
        <v>212</v>
      </c>
      <c r="D34" s="198">
        <v>340</v>
      </c>
      <c r="E34" s="176" t="s">
        <v>469</v>
      </c>
    </row>
    <row r="35" spans="1:5">
      <c r="A35" s="176"/>
      <c r="B35" s="167"/>
      <c r="C35" s="203" t="s">
        <v>212</v>
      </c>
      <c r="D35" s="198">
        <v>340</v>
      </c>
      <c r="E35" s="176" t="s">
        <v>469</v>
      </c>
    </row>
    <row r="36" spans="1:5">
      <c r="A36" s="176"/>
      <c r="B36" s="167"/>
      <c r="C36" s="203" t="s">
        <v>212</v>
      </c>
      <c r="D36" s="198">
        <v>340</v>
      </c>
      <c r="E36" s="176" t="s">
        <v>469</v>
      </c>
    </row>
    <row r="37" spans="1:5">
      <c r="A37" s="176"/>
      <c r="B37" s="167"/>
      <c r="C37" s="204" t="s">
        <v>79</v>
      </c>
      <c r="D37" s="198">
        <v>500</v>
      </c>
      <c r="E37" s="176" t="s">
        <v>469</v>
      </c>
    </row>
    <row r="38" spans="1:5">
      <c r="A38" s="176"/>
      <c r="B38" s="167"/>
      <c r="C38" s="204" t="s">
        <v>79</v>
      </c>
      <c r="D38" s="198">
        <v>250</v>
      </c>
      <c r="E38" s="176" t="s">
        <v>469</v>
      </c>
    </row>
    <row r="39" spans="1:5">
      <c r="A39" s="177"/>
      <c r="B39" s="176"/>
      <c r="C39" s="179" t="s">
        <v>216</v>
      </c>
      <c r="D39" s="171">
        <v>520</v>
      </c>
      <c r="E39" s="176" t="s">
        <v>469</v>
      </c>
    </row>
    <row r="40" spans="1:5">
      <c r="A40" s="176"/>
      <c r="B40" s="176"/>
      <c r="C40" s="179" t="s">
        <v>117</v>
      </c>
      <c r="D40" s="171">
        <v>520</v>
      </c>
      <c r="E40" s="176" t="s">
        <v>469</v>
      </c>
    </row>
    <row r="41" spans="1:5">
      <c r="A41" s="176"/>
      <c r="B41" s="176"/>
      <c r="C41" s="179" t="s">
        <v>117</v>
      </c>
      <c r="D41" s="171">
        <v>520</v>
      </c>
      <c r="E41" s="176" t="s">
        <v>469</v>
      </c>
    </row>
    <row r="42" spans="1:5">
      <c r="A42" s="176"/>
      <c r="B42" s="176"/>
      <c r="C42" s="179"/>
      <c r="D42" s="171"/>
      <c r="E42" s="176"/>
    </row>
    <row r="43" spans="1:5">
      <c r="A43" s="167" t="s">
        <v>24</v>
      </c>
      <c r="B43" s="167"/>
      <c r="C43" s="173"/>
      <c r="D43" s="174">
        <f>SUM(D34:D41)</f>
        <v>3330</v>
      </c>
      <c r="E43" s="177"/>
    </row>
    <row r="44" spans="1:5">
      <c r="A44" s="176" t="s">
        <v>25</v>
      </c>
      <c r="B44" s="176"/>
      <c r="C44" s="179" t="s">
        <v>82</v>
      </c>
      <c r="D44" s="171">
        <v>36733</v>
      </c>
      <c r="E44" s="176" t="s">
        <v>227</v>
      </c>
    </row>
    <row r="45" spans="1:5">
      <c r="A45" s="167" t="s">
        <v>27</v>
      </c>
      <c r="B45" s="167"/>
      <c r="C45" s="173"/>
      <c r="D45" s="174">
        <f>D44</f>
        <v>36733</v>
      </c>
      <c r="E45" s="167"/>
    </row>
    <row r="46" spans="1:5">
      <c r="A46" s="176" t="s">
        <v>28</v>
      </c>
      <c r="B46" s="176"/>
      <c r="C46" s="170" t="s">
        <v>82</v>
      </c>
      <c r="D46" s="178">
        <v>19374</v>
      </c>
      <c r="E46" s="187" t="s">
        <v>415</v>
      </c>
    </row>
    <row r="47" spans="1:5">
      <c r="A47" s="169"/>
      <c r="B47" s="176"/>
      <c r="C47" s="170" t="s">
        <v>82</v>
      </c>
      <c r="D47" s="171">
        <v>2724</v>
      </c>
      <c r="E47" s="187" t="s">
        <v>423</v>
      </c>
    </row>
    <row r="48" spans="1:5">
      <c r="A48" s="167" t="s">
        <v>30</v>
      </c>
      <c r="B48" s="167"/>
      <c r="C48" s="173"/>
      <c r="D48" s="174">
        <f>SUM(D46:D47)</f>
        <v>22098</v>
      </c>
      <c r="E48" s="177"/>
    </row>
    <row r="49" spans="1:5">
      <c r="A49" s="177" t="s">
        <v>130</v>
      </c>
      <c r="B49" s="177"/>
      <c r="C49" s="177">
        <v>12</v>
      </c>
      <c r="D49" s="182">
        <v>888</v>
      </c>
      <c r="E49" s="177" t="s">
        <v>228</v>
      </c>
    </row>
    <row r="50" spans="1:5">
      <c r="A50" s="177" t="s">
        <v>131</v>
      </c>
      <c r="B50" s="177"/>
      <c r="C50" s="177"/>
      <c r="D50" s="183">
        <f>D49</f>
        <v>888</v>
      </c>
      <c r="E50" s="177"/>
    </row>
    <row r="51" spans="1:5">
      <c r="D51" s="180">
        <f>D24+D26+D33+D43+D45+D48+D50</f>
        <v>887644</v>
      </c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E194"/>
  <sheetViews>
    <sheetView topLeftCell="A130" workbookViewId="0">
      <selection activeCell="D188" sqref="D188"/>
    </sheetView>
  </sheetViews>
  <sheetFormatPr defaultRowHeight="15"/>
  <cols>
    <col min="1" max="1" width="25.42578125" style="166" customWidth="1"/>
    <col min="2" max="3" width="9.140625" style="166"/>
    <col min="4" max="4" width="13.42578125" style="166" customWidth="1"/>
    <col min="5" max="5" width="95.7109375" style="166" bestFit="1" customWidth="1"/>
    <col min="6" max="16384" width="9.140625" style="166"/>
  </cols>
  <sheetData>
    <row r="1" spans="1:5">
      <c r="A1" s="134" t="s">
        <v>362</v>
      </c>
      <c r="B1" s="134"/>
      <c r="C1" s="134"/>
      <c r="D1" s="134"/>
    </row>
    <row r="2" spans="1:5">
      <c r="A2" s="134" t="s">
        <v>1</v>
      </c>
      <c r="B2" s="134"/>
      <c r="C2" s="134"/>
      <c r="D2" s="134"/>
    </row>
    <row r="3" spans="1:5">
      <c r="A3" s="134"/>
      <c r="B3" s="134"/>
      <c r="C3" s="134"/>
      <c r="D3" s="134"/>
    </row>
    <row r="4" spans="1:5">
      <c r="A4" s="134" t="s">
        <v>2</v>
      </c>
      <c r="B4" s="134"/>
      <c r="C4" s="134"/>
      <c r="D4" s="134"/>
    </row>
    <row r="5" spans="1:5">
      <c r="A5" s="134" t="s">
        <v>33</v>
      </c>
      <c r="B5" s="134"/>
      <c r="C5" s="134"/>
      <c r="D5" s="134"/>
    </row>
    <row r="6" spans="1:5">
      <c r="A6" s="134"/>
      <c r="B6" s="134"/>
      <c r="C6" s="134"/>
      <c r="D6" s="134"/>
    </row>
    <row r="7" spans="1:5">
      <c r="A7" s="134"/>
      <c r="B7" s="134"/>
      <c r="C7" s="134"/>
      <c r="D7" s="134"/>
    </row>
    <row r="8" spans="1:5">
      <c r="A8" s="134" t="s">
        <v>608</v>
      </c>
      <c r="B8" s="134"/>
      <c r="C8" s="134"/>
      <c r="D8" s="160" t="s">
        <v>696</v>
      </c>
      <c r="E8" s="76">
        <v>2021</v>
      </c>
    </row>
    <row r="10" spans="1:5">
      <c r="A10" s="167" t="s">
        <v>4</v>
      </c>
      <c r="B10" s="168" t="s">
        <v>5</v>
      </c>
      <c r="C10" s="168" t="s">
        <v>6</v>
      </c>
      <c r="D10" s="168" t="s">
        <v>7</v>
      </c>
      <c r="E10" s="167" t="s">
        <v>8</v>
      </c>
    </row>
    <row r="11" spans="1:5">
      <c r="A11" s="169" t="s">
        <v>34</v>
      </c>
      <c r="B11" s="168"/>
      <c r="C11" s="179" t="s">
        <v>216</v>
      </c>
      <c r="D11" s="147">
        <v>5040.3599999999997</v>
      </c>
      <c r="E11" s="176" t="s">
        <v>710</v>
      </c>
    </row>
    <row r="12" spans="1:5">
      <c r="A12" s="148" t="s">
        <v>35</v>
      </c>
      <c r="B12" s="168"/>
      <c r="C12" s="168"/>
      <c r="D12" s="174">
        <f>SUM(D11:D11)</f>
        <v>5040.3599999999997</v>
      </c>
      <c r="E12" s="167"/>
    </row>
    <row r="13" spans="1:5">
      <c r="A13" s="74" t="s">
        <v>168</v>
      </c>
      <c r="B13" s="172"/>
      <c r="C13" s="177">
        <v>2</v>
      </c>
      <c r="D13" s="177">
        <v>5.8</v>
      </c>
      <c r="E13" s="166" t="s">
        <v>722</v>
      </c>
    </row>
    <row r="14" spans="1:5">
      <c r="A14" s="74"/>
      <c r="B14" s="172"/>
      <c r="C14" s="147">
        <v>9</v>
      </c>
      <c r="D14" s="171">
        <v>892.5</v>
      </c>
      <c r="E14" s="176" t="s">
        <v>701</v>
      </c>
    </row>
    <row r="15" spans="1:5">
      <c r="A15" s="148" t="s">
        <v>169</v>
      </c>
      <c r="B15" s="172"/>
      <c r="C15" s="172"/>
      <c r="D15" s="174">
        <f>SUM(D13:D14)</f>
        <v>898.3</v>
      </c>
      <c r="E15" s="176"/>
    </row>
    <row r="16" spans="1:5">
      <c r="A16" s="169" t="s">
        <v>36</v>
      </c>
      <c r="B16" s="172"/>
      <c r="C16" s="179" t="s">
        <v>174</v>
      </c>
      <c r="D16" s="184">
        <v>3387.41</v>
      </c>
      <c r="E16" s="176" t="s">
        <v>651</v>
      </c>
    </row>
    <row r="17" spans="1:5">
      <c r="A17" s="169"/>
      <c r="B17" s="172"/>
      <c r="C17" s="179" t="s">
        <v>216</v>
      </c>
      <c r="D17" s="184">
        <v>19592.09</v>
      </c>
      <c r="E17" s="176" t="s">
        <v>680</v>
      </c>
    </row>
    <row r="18" spans="1:5">
      <c r="A18" s="148" t="s">
        <v>37</v>
      </c>
      <c r="B18" s="168"/>
      <c r="C18" s="149"/>
      <c r="D18" s="174">
        <f>SUM(D16:D17)</f>
        <v>22979.5</v>
      </c>
      <c r="E18" s="167"/>
    </row>
    <row r="19" spans="1:5">
      <c r="A19" s="169" t="s">
        <v>38</v>
      </c>
      <c r="B19" s="172"/>
      <c r="C19" s="179"/>
      <c r="D19" s="171">
        <v>1370.16</v>
      </c>
      <c r="E19" s="176" t="s">
        <v>542</v>
      </c>
    </row>
    <row r="20" spans="1:5">
      <c r="A20" s="148" t="s">
        <v>39</v>
      </c>
      <c r="B20" s="168"/>
      <c r="C20" s="149"/>
      <c r="D20" s="174">
        <f>SUM(D19:D19)</f>
        <v>1370.16</v>
      </c>
      <c r="E20" s="167"/>
    </row>
    <row r="21" spans="1:5">
      <c r="A21" s="169" t="s">
        <v>40</v>
      </c>
      <c r="B21" s="168"/>
      <c r="C21" s="212" t="s">
        <v>174</v>
      </c>
      <c r="D21" s="73">
        <v>9017</v>
      </c>
      <c r="E21" s="176" t="s">
        <v>650</v>
      </c>
    </row>
    <row r="22" spans="1:5">
      <c r="A22" s="148" t="s">
        <v>41</v>
      </c>
      <c r="B22" s="167"/>
      <c r="C22" s="150"/>
      <c r="D22" s="174">
        <f>SUM(D21:D21)</f>
        <v>9017</v>
      </c>
      <c r="E22" s="167"/>
    </row>
    <row r="23" spans="1:5">
      <c r="A23" s="169" t="s">
        <v>42</v>
      </c>
      <c r="B23" s="167"/>
      <c r="C23" s="220" t="s">
        <v>86</v>
      </c>
      <c r="D23" s="73">
        <v>358</v>
      </c>
      <c r="E23" s="211" t="s">
        <v>688</v>
      </c>
    </row>
    <row r="24" spans="1:5">
      <c r="A24" s="169"/>
      <c r="B24" s="167"/>
      <c r="C24" s="220" t="s">
        <v>100</v>
      </c>
      <c r="D24" s="73">
        <v>349</v>
      </c>
      <c r="E24" s="221" t="s">
        <v>726</v>
      </c>
    </row>
    <row r="25" spans="1:5">
      <c r="A25" s="148" t="s">
        <v>43</v>
      </c>
      <c r="B25" s="167"/>
      <c r="C25" s="150"/>
      <c r="D25" s="174">
        <f>SUM(D23:D24)</f>
        <v>707</v>
      </c>
      <c r="E25" s="167"/>
    </row>
    <row r="26" spans="1:5">
      <c r="A26" s="74" t="s">
        <v>636</v>
      </c>
      <c r="B26" s="176"/>
      <c r="C26" s="69"/>
      <c r="D26" s="171"/>
      <c r="E26" s="176"/>
    </row>
    <row r="27" spans="1:5">
      <c r="A27" s="148" t="s">
        <v>503</v>
      </c>
      <c r="B27" s="167"/>
      <c r="C27" s="150"/>
      <c r="D27" s="174">
        <f>D26</f>
        <v>0</v>
      </c>
      <c r="E27" s="167"/>
    </row>
    <row r="28" spans="1:5">
      <c r="A28" s="169" t="s">
        <v>44</v>
      </c>
      <c r="B28" s="176"/>
      <c r="C28" s="177">
        <v>2</v>
      </c>
      <c r="D28" s="177">
        <v>62.48</v>
      </c>
      <c r="E28" s="166" t="s">
        <v>721</v>
      </c>
    </row>
    <row r="29" spans="1:5">
      <c r="A29" s="169"/>
      <c r="B29" s="176"/>
      <c r="C29" s="179" t="s">
        <v>700</v>
      </c>
      <c r="D29" s="151">
        <v>2078.6999999999998</v>
      </c>
      <c r="E29" s="176" t="s">
        <v>669</v>
      </c>
    </row>
    <row r="30" spans="1:5">
      <c r="A30" s="169"/>
      <c r="B30" s="176"/>
      <c r="C30" s="179" t="s">
        <v>363</v>
      </c>
      <c r="D30" s="151">
        <v>41.66</v>
      </c>
      <c r="E30" s="176" t="s">
        <v>537</v>
      </c>
    </row>
    <row r="31" spans="1:5">
      <c r="A31" s="169"/>
      <c r="B31" s="176"/>
      <c r="C31" s="179" t="s">
        <v>216</v>
      </c>
      <c r="D31" s="151">
        <v>4024.65</v>
      </c>
      <c r="E31" s="176" t="s">
        <v>647</v>
      </c>
    </row>
    <row r="32" spans="1:5">
      <c r="A32" s="169"/>
      <c r="B32" s="176"/>
      <c r="C32" s="179" t="s">
        <v>216</v>
      </c>
      <c r="D32" s="151">
        <v>4725.45</v>
      </c>
      <c r="E32" s="176" t="s">
        <v>648</v>
      </c>
    </row>
    <row r="33" spans="1:5">
      <c r="A33" s="169"/>
      <c r="B33" s="176"/>
      <c r="C33" s="179" t="s">
        <v>106</v>
      </c>
      <c r="D33" s="151">
        <v>20.83</v>
      </c>
      <c r="E33" s="176" t="s">
        <v>727</v>
      </c>
    </row>
    <row r="34" spans="1:5">
      <c r="A34" s="169"/>
      <c r="B34" s="176"/>
      <c r="C34" s="179" t="s">
        <v>103</v>
      </c>
      <c r="D34" s="151">
        <v>26.42</v>
      </c>
      <c r="E34" s="176" t="s">
        <v>537</v>
      </c>
    </row>
    <row r="35" spans="1:5">
      <c r="A35" s="169"/>
      <c r="B35" s="176"/>
      <c r="C35" s="179" t="s">
        <v>179</v>
      </c>
      <c r="D35" s="151">
        <v>117</v>
      </c>
      <c r="E35" s="176" t="s">
        <v>728</v>
      </c>
    </row>
    <row r="36" spans="1:5">
      <c r="A36" s="169"/>
      <c r="B36" s="176"/>
      <c r="C36" s="179" t="s">
        <v>136</v>
      </c>
      <c r="D36" s="151">
        <v>20.83</v>
      </c>
      <c r="E36" s="176" t="s">
        <v>730</v>
      </c>
    </row>
    <row r="37" spans="1:5">
      <c r="A37" s="169"/>
      <c r="B37" s="176"/>
      <c r="C37" s="179" t="s">
        <v>126</v>
      </c>
      <c r="D37" s="151">
        <v>62.49</v>
      </c>
      <c r="E37" s="176" t="s">
        <v>730</v>
      </c>
    </row>
    <row r="38" spans="1:5">
      <c r="A38" s="169"/>
      <c r="B38" s="176"/>
      <c r="C38" s="179" t="s">
        <v>126</v>
      </c>
      <c r="D38" s="151">
        <v>20.83</v>
      </c>
      <c r="E38" s="176" t="s">
        <v>730</v>
      </c>
    </row>
    <row r="39" spans="1:5">
      <c r="A39" s="169"/>
      <c r="B39" s="176"/>
      <c r="C39" s="179" t="s">
        <v>126</v>
      </c>
      <c r="D39" s="151">
        <v>20.83</v>
      </c>
      <c r="E39" s="176" t="s">
        <v>730</v>
      </c>
    </row>
    <row r="40" spans="1:5">
      <c r="A40" s="167" t="s">
        <v>45</v>
      </c>
      <c r="B40" s="167"/>
      <c r="C40" s="173"/>
      <c r="D40" s="174">
        <f>SUM(D28:D39)</f>
        <v>11222.169999999998</v>
      </c>
      <c r="E40" s="176"/>
    </row>
    <row r="41" spans="1:5">
      <c r="A41" s="176" t="s">
        <v>46</v>
      </c>
      <c r="B41" s="167"/>
      <c r="C41" s="212" t="s">
        <v>214</v>
      </c>
      <c r="D41" s="224">
        <v>150</v>
      </c>
      <c r="E41" s="176" t="s">
        <v>720</v>
      </c>
    </row>
    <row r="42" spans="1:5">
      <c r="A42" s="176"/>
      <c r="B42" s="167"/>
      <c r="C42" s="212" t="s">
        <v>214</v>
      </c>
      <c r="D42" s="224">
        <v>3256.82</v>
      </c>
      <c r="E42" s="176" t="s">
        <v>665</v>
      </c>
    </row>
    <row r="43" spans="1:5">
      <c r="A43" s="176"/>
      <c r="B43" s="167"/>
      <c r="C43" s="222" t="s">
        <v>214</v>
      </c>
      <c r="D43" s="184">
        <v>94.01</v>
      </c>
      <c r="E43" s="176" t="s">
        <v>645</v>
      </c>
    </row>
    <row r="44" spans="1:5">
      <c r="A44" s="176"/>
      <c r="B44" s="176"/>
      <c r="C44" s="179" t="s">
        <v>419</v>
      </c>
      <c r="D44" s="57">
        <v>5571.88</v>
      </c>
      <c r="E44" s="176" t="s">
        <v>645</v>
      </c>
    </row>
    <row r="45" spans="1:5">
      <c r="A45" s="176"/>
      <c r="B45" s="176"/>
      <c r="C45" s="179" t="s">
        <v>177</v>
      </c>
      <c r="D45" s="57">
        <v>120</v>
      </c>
      <c r="E45" s="176" t="s">
        <v>720</v>
      </c>
    </row>
    <row r="46" spans="1:5">
      <c r="A46" s="176"/>
      <c r="B46" s="176"/>
      <c r="C46" s="179" t="s">
        <v>177</v>
      </c>
      <c r="D46" s="57">
        <v>150</v>
      </c>
      <c r="E46" s="176" t="s">
        <v>720</v>
      </c>
    </row>
    <row r="47" spans="1:5">
      <c r="A47" s="176"/>
      <c r="B47" s="176"/>
      <c r="C47" s="179" t="s">
        <v>174</v>
      </c>
      <c r="D47" s="57">
        <v>7173.37</v>
      </c>
      <c r="E47" s="176" t="s">
        <v>646</v>
      </c>
    </row>
    <row r="48" spans="1:5">
      <c r="A48" s="176"/>
      <c r="B48" s="176"/>
      <c r="C48" s="179" t="s">
        <v>327</v>
      </c>
      <c r="D48" s="57">
        <v>17.989999999999998</v>
      </c>
      <c r="E48" s="176" t="s">
        <v>725</v>
      </c>
    </row>
    <row r="49" spans="1:5">
      <c r="A49" s="176"/>
      <c r="B49" s="176"/>
      <c r="C49" s="179" t="s">
        <v>216</v>
      </c>
      <c r="D49" s="184">
        <v>1286.71</v>
      </c>
      <c r="E49" s="176" t="s">
        <v>707</v>
      </c>
    </row>
    <row r="50" spans="1:5">
      <c r="A50" s="176"/>
      <c r="B50" s="176"/>
      <c r="C50" s="179" t="s">
        <v>216</v>
      </c>
      <c r="D50" s="184">
        <v>1172.8399999999999</v>
      </c>
      <c r="E50" s="176" t="s">
        <v>708</v>
      </c>
    </row>
    <row r="51" spans="1:5">
      <c r="A51" s="176"/>
      <c r="B51" s="176"/>
      <c r="C51" s="179" t="s">
        <v>216</v>
      </c>
      <c r="D51" s="184">
        <v>1197.08</v>
      </c>
      <c r="E51" s="176" t="s">
        <v>645</v>
      </c>
    </row>
    <row r="52" spans="1:5">
      <c r="A52" s="176"/>
      <c r="B52" s="176"/>
      <c r="C52" s="179" t="s">
        <v>216</v>
      </c>
      <c r="D52" s="184">
        <v>4823.1499999999996</v>
      </c>
      <c r="E52" s="176" t="s">
        <v>665</v>
      </c>
    </row>
    <row r="53" spans="1:5">
      <c r="A53" s="176"/>
      <c r="B53" s="176"/>
      <c r="C53" s="179" t="s">
        <v>216</v>
      </c>
      <c r="D53" s="184">
        <v>7173.37</v>
      </c>
      <c r="E53" s="176" t="s">
        <v>646</v>
      </c>
    </row>
    <row r="54" spans="1:5">
      <c r="A54" s="176"/>
      <c r="B54" s="176"/>
      <c r="C54" s="179" t="s">
        <v>216</v>
      </c>
      <c r="D54" s="184">
        <v>4000</v>
      </c>
      <c r="E54" s="176" t="s">
        <v>711</v>
      </c>
    </row>
    <row r="55" spans="1:5">
      <c r="A55" s="176"/>
      <c r="B55" s="176"/>
      <c r="C55" s="179" t="s">
        <v>103</v>
      </c>
      <c r="D55" s="184">
        <v>150</v>
      </c>
      <c r="E55" s="176" t="s">
        <v>720</v>
      </c>
    </row>
    <row r="56" spans="1:5">
      <c r="A56" s="176"/>
      <c r="B56" s="176"/>
      <c r="C56" s="179" t="s">
        <v>179</v>
      </c>
      <c r="D56" s="184">
        <v>34.97</v>
      </c>
      <c r="E56" s="176" t="s">
        <v>729</v>
      </c>
    </row>
    <row r="57" spans="1:5">
      <c r="A57" s="176"/>
      <c r="B57" s="176"/>
      <c r="C57" s="179" t="s">
        <v>120</v>
      </c>
      <c r="D57" s="184">
        <v>50</v>
      </c>
      <c r="E57" s="176" t="s">
        <v>731</v>
      </c>
    </row>
    <row r="58" spans="1:5">
      <c r="A58" s="176"/>
      <c r="B58" s="176"/>
      <c r="C58" s="179" t="s">
        <v>126</v>
      </c>
      <c r="D58" s="184">
        <v>3922.29</v>
      </c>
      <c r="E58" s="176" t="s">
        <v>645</v>
      </c>
    </row>
    <row r="59" spans="1:5">
      <c r="A59" s="176"/>
      <c r="B59" s="176"/>
      <c r="C59" s="179" t="s">
        <v>126</v>
      </c>
      <c r="D59" s="171">
        <v>359.84</v>
      </c>
      <c r="E59" s="176" t="s">
        <v>645</v>
      </c>
    </row>
    <row r="60" spans="1:5">
      <c r="A60" s="176"/>
      <c r="B60" s="176"/>
      <c r="C60" s="179" t="s">
        <v>126</v>
      </c>
      <c r="D60" s="171">
        <v>449.72</v>
      </c>
      <c r="E60" s="176" t="s">
        <v>733</v>
      </c>
    </row>
    <row r="61" spans="1:5">
      <c r="A61" s="176"/>
      <c r="B61" s="176"/>
      <c r="C61" s="179" t="s">
        <v>126</v>
      </c>
      <c r="D61" s="171">
        <v>269.57</v>
      </c>
      <c r="E61" s="176" t="s">
        <v>645</v>
      </c>
    </row>
    <row r="62" spans="1:5">
      <c r="A62" s="176"/>
      <c r="B62" s="176"/>
      <c r="C62" s="179" t="s">
        <v>126</v>
      </c>
      <c r="D62" s="171">
        <v>2938.32</v>
      </c>
      <c r="E62" s="176" t="s">
        <v>645</v>
      </c>
    </row>
    <row r="63" spans="1:5">
      <c r="A63" s="176"/>
      <c r="B63" s="176"/>
      <c r="C63" s="179" t="s">
        <v>126</v>
      </c>
      <c r="D63" s="171">
        <v>94.01</v>
      </c>
      <c r="E63" s="176" t="s">
        <v>645</v>
      </c>
    </row>
    <row r="64" spans="1:5">
      <c r="A64" s="176"/>
      <c r="B64" s="176"/>
      <c r="C64" s="179" t="s">
        <v>126</v>
      </c>
      <c r="D64" s="171">
        <v>100</v>
      </c>
      <c r="E64" s="176" t="s">
        <v>734</v>
      </c>
    </row>
    <row r="65" spans="1:5">
      <c r="A65" s="167" t="s">
        <v>47</v>
      </c>
      <c r="B65" s="167"/>
      <c r="C65" s="173"/>
      <c r="D65" s="174">
        <f>SUM(D41:D64)</f>
        <v>44555.94</v>
      </c>
      <c r="E65" s="167"/>
    </row>
    <row r="66" spans="1:5">
      <c r="A66" s="176" t="s">
        <v>48</v>
      </c>
      <c r="B66" s="167"/>
      <c r="C66" s="212" t="s">
        <v>214</v>
      </c>
      <c r="D66" s="198">
        <v>14</v>
      </c>
      <c r="E66" s="176" t="s">
        <v>697</v>
      </c>
    </row>
    <row r="67" spans="1:5">
      <c r="A67" s="176"/>
      <c r="B67" s="167"/>
      <c r="C67" s="212" t="s">
        <v>214</v>
      </c>
      <c r="D67" s="198">
        <v>87</v>
      </c>
      <c r="E67" s="176" t="s">
        <v>697</v>
      </c>
    </row>
    <row r="68" spans="1:5">
      <c r="A68" s="176"/>
      <c r="B68" s="167"/>
      <c r="C68" s="212" t="s">
        <v>214</v>
      </c>
      <c r="D68" s="198">
        <v>6</v>
      </c>
      <c r="E68" s="176" t="s">
        <v>697</v>
      </c>
    </row>
    <row r="69" spans="1:5">
      <c r="A69" s="176"/>
      <c r="B69" s="167"/>
      <c r="C69" s="212" t="s">
        <v>214</v>
      </c>
      <c r="D69" s="198">
        <v>6.72</v>
      </c>
      <c r="E69" s="176" t="s">
        <v>718</v>
      </c>
    </row>
    <row r="70" spans="1:5">
      <c r="A70" s="176"/>
      <c r="B70" s="167"/>
      <c r="C70" s="212" t="s">
        <v>419</v>
      </c>
      <c r="D70" s="198">
        <v>2345</v>
      </c>
      <c r="E70" s="176" t="s">
        <v>699</v>
      </c>
    </row>
    <row r="71" spans="1:5">
      <c r="A71" s="167"/>
      <c r="B71" s="167"/>
      <c r="C71" s="212" t="s">
        <v>174</v>
      </c>
      <c r="D71" s="198">
        <v>13214.95</v>
      </c>
      <c r="E71" s="200" t="s">
        <v>638</v>
      </c>
    </row>
    <row r="72" spans="1:5">
      <c r="A72" s="167"/>
      <c r="B72" s="167"/>
      <c r="C72" s="177">
        <v>9</v>
      </c>
      <c r="D72" s="177">
        <v>12055.18</v>
      </c>
      <c r="E72" s="177" t="s">
        <v>656</v>
      </c>
    </row>
    <row r="73" spans="1:5">
      <c r="B73" s="213"/>
      <c r="C73" s="214" t="s">
        <v>174</v>
      </c>
      <c r="D73" s="215">
        <v>1071</v>
      </c>
      <c r="E73" s="176" t="s">
        <v>561</v>
      </c>
    </row>
    <row r="74" spans="1:5">
      <c r="A74" s="176"/>
      <c r="B74" s="167"/>
      <c r="C74" s="179" t="s">
        <v>174</v>
      </c>
      <c r="D74" s="184">
        <v>410.24</v>
      </c>
      <c r="E74" s="176" t="s">
        <v>512</v>
      </c>
    </row>
    <row r="75" spans="1:5">
      <c r="A75" s="176"/>
      <c r="B75" s="167"/>
      <c r="C75" s="179" t="s">
        <v>174</v>
      </c>
      <c r="D75" s="184">
        <v>714</v>
      </c>
      <c r="E75" s="176" t="s">
        <v>702</v>
      </c>
    </row>
    <row r="76" spans="1:5">
      <c r="A76" s="176"/>
      <c r="B76" s="167"/>
      <c r="C76" s="179" t="s">
        <v>174</v>
      </c>
      <c r="D76" s="184">
        <v>3990</v>
      </c>
      <c r="E76" s="176" t="s">
        <v>703</v>
      </c>
    </row>
    <row r="77" spans="1:5">
      <c r="A77" s="176"/>
      <c r="B77" s="167"/>
      <c r="C77" s="179" t="s">
        <v>174</v>
      </c>
      <c r="D77" s="184">
        <v>80.319999999999993</v>
      </c>
      <c r="E77" s="185" t="s">
        <v>523</v>
      </c>
    </row>
    <row r="78" spans="1:5">
      <c r="A78" s="176"/>
      <c r="B78" s="167"/>
      <c r="C78" s="179" t="s">
        <v>174</v>
      </c>
      <c r="D78" s="184">
        <v>35.340000000000003</v>
      </c>
      <c r="E78" s="185" t="s">
        <v>523</v>
      </c>
    </row>
    <row r="79" spans="1:5">
      <c r="A79" s="176"/>
      <c r="B79" s="167"/>
      <c r="C79" s="179" t="s">
        <v>174</v>
      </c>
      <c r="D79" s="184">
        <v>209.79</v>
      </c>
      <c r="E79" s="176" t="s">
        <v>643</v>
      </c>
    </row>
    <row r="80" spans="1:5">
      <c r="A80" s="176"/>
      <c r="B80" s="167"/>
      <c r="C80" s="179" t="s">
        <v>174</v>
      </c>
      <c r="D80" s="184">
        <v>3777</v>
      </c>
      <c r="E80" s="176" t="s">
        <v>704</v>
      </c>
    </row>
    <row r="81" spans="1:5">
      <c r="A81" s="176"/>
      <c r="B81" s="167"/>
      <c r="C81" s="179" t="s">
        <v>174</v>
      </c>
      <c r="D81" s="184">
        <v>187.39</v>
      </c>
      <c r="E81" s="176" t="s">
        <v>718</v>
      </c>
    </row>
    <row r="82" spans="1:5">
      <c r="A82" s="176"/>
      <c r="B82" s="167"/>
      <c r="C82" s="179" t="s">
        <v>216</v>
      </c>
      <c r="D82" s="184">
        <v>4700.5</v>
      </c>
      <c r="E82" s="176" t="s">
        <v>644</v>
      </c>
    </row>
    <row r="83" spans="1:5">
      <c r="A83" s="176"/>
      <c r="B83" s="167"/>
      <c r="C83" s="179" t="s">
        <v>216</v>
      </c>
      <c r="D83" s="184">
        <v>450</v>
      </c>
      <c r="E83" s="176" t="s">
        <v>709</v>
      </c>
    </row>
    <row r="84" spans="1:5">
      <c r="A84" s="176"/>
      <c r="B84" s="167"/>
      <c r="C84" s="179" t="s">
        <v>179</v>
      </c>
      <c r="D84" s="184">
        <v>344.76</v>
      </c>
      <c r="E84" s="176" t="s">
        <v>691</v>
      </c>
    </row>
    <row r="85" spans="1:5">
      <c r="A85" s="176"/>
      <c r="B85" s="167"/>
      <c r="C85" s="179" t="s">
        <v>179</v>
      </c>
      <c r="D85" s="184">
        <v>159.79</v>
      </c>
      <c r="E85" s="176" t="s">
        <v>718</v>
      </c>
    </row>
    <row r="86" spans="1:5">
      <c r="A86" s="176"/>
      <c r="B86" s="167"/>
      <c r="C86" s="179" t="s">
        <v>136</v>
      </c>
      <c r="D86" s="184">
        <v>4936.5</v>
      </c>
      <c r="E86" s="176" t="s">
        <v>712</v>
      </c>
    </row>
    <row r="87" spans="1:5">
      <c r="A87" s="176"/>
      <c r="B87" s="167"/>
      <c r="C87" s="179" t="s">
        <v>136</v>
      </c>
      <c r="D87" s="184">
        <v>69</v>
      </c>
      <c r="E87" s="176" t="s">
        <v>633</v>
      </c>
    </row>
    <row r="88" spans="1:5">
      <c r="A88" s="176"/>
      <c r="B88" s="167"/>
      <c r="C88" s="179" t="s">
        <v>136</v>
      </c>
      <c r="D88" s="184">
        <v>5</v>
      </c>
      <c r="E88" s="176" t="s">
        <v>633</v>
      </c>
    </row>
    <row r="89" spans="1:5">
      <c r="A89" s="176"/>
      <c r="B89" s="167"/>
      <c r="C89" s="179" t="s">
        <v>136</v>
      </c>
      <c r="D89" s="184">
        <v>83.1</v>
      </c>
      <c r="E89" s="176" t="s">
        <v>713</v>
      </c>
    </row>
    <row r="90" spans="1:5">
      <c r="A90" s="176"/>
      <c r="B90" s="167"/>
      <c r="C90" s="179" t="s">
        <v>136</v>
      </c>
      <c r="D90" s="184">
        <v>206</v>
      </c>
      <c r="E90" s="176" t="s">
        <v>719</v>
      </c>
    </row>
    <row r="91" spans="1:5">
      <c r="A91" s="176"/>
      <c r="B91" s="167"/>
      <c r="C91" s="179" t="s">
        <v>126</v>
      </c>
      <c r="D91" s="184">
        <v>8</v>
      </c>
      <c r="E91" s="176" t="s">
        <v>719</v>
      </c>
    </row>
    <row r="92" spans="1:5">
      <c r="A92" s="176"/>
      <c r="B92" s="167"/>
      <c r="C92" s="179" t="s">
        <v>126</v>
      </c>
      <c r="D92" s="184">
        <v>3</v>
      </c>
      <c r="E92" s="176" t="s">
        <v>719</v>
      </c>
    </row>
    <row r="93" spans="1:5">
      <c r="A93" s="176"/>
      <c r="B93" s="167"/>
      <c r="C93" s="179" t="s">
        <v>126</v>
      </c>
      <c r="D93" s="184">
        <v>277</v>
      </c>
      <c r="E93" s="176" t="s">
        <v>719</v>
      </c>
    </row>
    <row r="94" spans="1:5">
      <c r="A94" s="167" t="s">
        <v>49</v>
      </c>
      <c r="B94" s="167"/>
      <c r="C94" s="173"/>
      <c r="D94" s="37">
        <f>SUM(D66:D93)</f>
        <v>49446.579999999994</v>
      </c>
      <c r="E94" s="177"/>
    </row>
    <row r="95" spans="1:5">
      <c r="A95" s="71" t="s">
        <v>418</v>
      </c>
      <c r="B95" s="167"/>
      <c r="C95" s="212" t="s">
        <v>136</v>
      </c>
      <c r="D95" s="73">
        <v>5583.48</v>
      </c>
      <c r="E95" s="177" t="s">
        <v>715</v>
      </c>
    </row>
    <row r="96" spans="1:5">
      <c r="A96" s="167" t="s">
        <v>315</v>
      </c>
      <c r="B96" s="167"/>
      <c r="C96" s="173"/>
      <c r="D96" s="37">
        <f>SUM(D95:D95)</f>
        <v>5583.48</v>
      </c>
      <c r="E96" s="177"/>
    </row>
    <row r="97" spans="1:5">
      <c r="A97" s="176" t="s">
        <v>50</v>
      </c>
      <c r="B97" s="176"/>
      <c r="C97" s="179" t="s">
        <v>214</v>
      </c>
      <c r="D97" s="171">
        <v>295.95999999999998</v>
      </c>
      <c r="E97" s="176" t="s">
        <v>246</v>
      </c>
    </row>
    <row r="98" spans="1:5">
      <c r="A98" s="176"/>
      <c r="B98" s="176"/>
      <c r="C98" s="179" t="s">
        <v>174</v>
      </c>
      <c r="D98" s="171">
        <v>670.35</v>
      </c>
      <c r="E98" s="176" t="s">
        <v>246</v>
      </c>
    </row>
    <row r="99" spans="1:5">
      <c r="A99" s="176"/>
      <c r="B99" s="176"/>
      <c r="C99" s="179" t="s">
        <v>327</v>
      </c>
      <c r="D99" s="171">
        <v>140</v>
      </c>
      <c r="E99" s="176" t="s">
        <v>313</v>
      </c>
    </row>
    <row r="100" spans="1:5">
      <c r="A100" s="176"/>
      <c r="B100" s="176"/>
      <c r="C100" s="179" t="s">
        <v>216</v>
      </c>
      <c r="D100" s="171">
        <v>32</v>
      </c>
      <c r="E100" s="176" t="s">
        <v>246</v>
      </c>
    </row>
    <row r="101" spans="1:5">
      <c r="A101" s="176"/>
      <c r="B101" s="176"/>
      <c r="C101" s="179" t="s">
        <v>216</v>
      </c>
      <c r="D101" s="171">
        <v>99.8</v>
      </c>
      <c r="E101" s="176" t="s">
        <v>246</v>
      </c>
    </row>
    <row r="102" spans="1:5">
      <c r="A102" s="176"/>
      <c r="B102" s="176"/>
      <c r="C102" s="179" t="s">
        <v>216</v>
      </c>
      <c r="D102" s="171">
        <v>1745.43</v>
      </c>
      <c r="E102" s="176" t="s">
        <v>246</v>
      </c>
    </row>
    <row r="103" spans="1:5">
      <c r="A103" s="176"/>
      <c r="B103" s="176"/>
      <c r="C103" s="179" t="s">
        <v>216</v>
      </c>
      <c r="D103" s="171">
        <v>245.08</v>
      </c>
      <c r="E103" s="176" t="s">
        <v>246</v>
      </c>
    </row>
    <row r="104" spans="1:5">
      <c r="A104" s="176"/>
      <c r="B104" s="176"/>
      <c r="C104" s="179" t="s">
        <v>216</v>
      </c>
      <c r="D104" s="171">
        <v>721.9</v>
      </c>
      <c r="E104" s="176" t="s">
        <v>246</v>
      </c>
    </row>
    <row r="105" spans="1:5">
      <c r="A105" s="176"/>
      <c r="B105" s="176"/>
      <c r="C105" s="179" t="s">
        <v>216</v>
      </c>
      <c r="D105" s="171">
        <v>362.89</v>
      </c>
      <c r="E105" s="176" t="s">
        <v>246</v>
      </c>
    </row>
    <row r="106" spans="1:5">
      <c r="A106" s="176"/>
      <c r="B106" s="176"/>
      <c r="C106" s="179" t="s">
        <v>136</v>
      </c>
      <c r="D106" s="171">
        <v>1260.22</v>
      </c>
      <c r="E106" s="176" t="s">
        <v>246</v>
      </c>
    </row>
    <row r="107" spans="1:5">
      <c r="A107" s="176"/>
      <c r="B107" s="176"/>
      <c r="C107" s="179" t="s">
        <v>126</v>
      </c>
      <c r="D107" s="171">
        <v>225.67</v>
      </c>
      <c r="E107" s="176" t="s">
        <v>246</v>
      </c>
    </row>
    <row r="108" spans="1:5">
      <c r="A108" s="176"/>
      <c r="B108" s="176"/>
      <c r="C108" s="179" t="s">
        <v>126</v>
      </c>
      <c r="D108" s="171">
        <v>231.59</v>
      </c>
      <c r="E108" s="176" t="s">
        <v>246</v>
      </c>
    </row>
    <row r="109" spans="1:5">
      <c r="A109" s="176"/>
      <c r="B109" s="176"/>
      <c r="C109" s="179" t="s">
        <v>126</v>
      </c>
      <c r="D109" s="171">
        <v>310.08</v>
      </c>
      <c r="E109" s="176" t="s">
        <v>246</v>
      </c>
    </row>
    <row r="110" spans="1:5">
      <c r="A110" s="167" t="s">
        <v>52</v>
      </c>
      <c r="B110" s="167"/>
      <c r="C110" s="173"/>
      <c r="D110" s="174">
        <f>SUM(D97:D109)</f>
        <v>6340.97</v>
      </c>
      <c r="E110" s="167"/>
    </row>
    <row r="111" spans="1:5">
      <c r="A111" s="157" t="s">
        <v>612</v>
      </c>
      <c r="B111" s="176"/>
      <c r="C111" s="179"/>
      <c r="D111" s="171"/>
      <c r="E111" s="176"/>
    </row>
    <row r="112" spans="1:5">
      <c r="A112" s="152" t="s">
        <v>80</v>
      </c>
      <c r="B112" s="167"/>
      <c r="C112" s="173"/>
      <c r="D112" s="174">
        <f>SUM(D111:D111)</f>
        <v>0</v>
      </c>
      <c r="E112" s="167"/>
    </row>
    <row r="113" spans="1:5">
      <c r="A113" s="192" t="s">
        <v>611</v>
      </c>
      <c r="B113" s="167"/>
      <c r="C113" s="194"/>
      <c r="D113" s="195"/>
      <c r="E113" s="193"/>
    </row>
    <row r="114" spans="1:5">
      <c r="A114" s="192" t="s">
        <v>614</v>
      </c>
      <c r="B114" s="167"/>
      <c r="C114" s="194"/>
      <c r="D114" s="196">
        <f>SUM(D113)</f>
        <v>0</v>
      </c>
      <c r="E114" s="193"/>
    </row>
    <row r="115" spans="1:5">
      <c r="A115" s="192"/>
      <c r="B115" s="167"/>
      <c r="C115" s="194"/>
      <c r="D115" s="196"/>
      <c r="E115" s="193"/>
    </row>
    <row r="116" spans="1:5">
      <c r="A116" s="205" t="s">
        <v>666</v>
      </c>
      <c r="B116" s="167"/>
      <c r="C116" s="204"/>
      <c r="D116" s="206"/>
      <c r="E116" s="211"/>
    </row>
    <row r="117" spans="1:5">
      <c r="A117" s="192" t="s">
        <v>667</v>
      </c>
      <c r="B117" s="167"/>
      <c r="C117" s="194"/>
      <c r="D117" s="196">
        <f>SUM(D116)</f>
        <v>0</v>
      </c>
      <c r="E117" s="193"/>
    </row>
    <row r="118" spans="1:5">
      <c r="A118" s="152"/>
      <c r="B118" s="167"/>
      <c r="C118" s="173"/>
      <c r="D118" s="174"/>
      <c r="E118" s="167"/>
    </row>
    <row r="119" spans="1:5">
      <c r="A119" s="176" t="s">
        <v>53</v>
      </c>
      <c r="B119" s="176"/>
      <c r="C119" s="179"/>
      <c r="D119" s="184">
        <v>207.51</v>
      </c>
      <c r="E119" s="176" t="s">
        <v>468</v>
      </c>
    </row>
    <row r="120" spans="1:5">
      <c r="A120" s="167" t="s">
        <v>55</v>
      </c>
      <c r="B120" s="167"/>
      <c r="C120" s="173"/>
      <c r="D120" s="174">
        <f>SUM(D119)</f>
        <v>207.51</v>
      </c>
      <c r="E120" s="167"/>
    </row>
    <row r="121" spans="1:5">
      <c r="A121" s="140" t="s">
        <v>675</v>
      </c>
      <c r="B121" s="176"/>
      <c r="C121" s="179" t="s">
        <v>214</v>
      </c>
      <c r="D121" s="171">
        <v>2128.77</v>
      </c>
      <c r="E121" s="176" t="s">
        <v>625</v>
      </c>
    </row>
    <row r="122" spans="1:5">
      <c r="A122" s="140"/>
      <c r="B122" s="176"/>
      <c r="C122" s="179" t="s">
        <v>214</v>
      </c>
      <c r="D122" s="171">
        <v>1210</v>
      </c>
      <c r="E122" s="176" t="s">
        <v>510</v>
      </c>
    </row>
    <row r="123" spans="1:5">
      <c r="A123" s="140"/>
      <c r="B123" s="176"/>
      <c r="C123" s="179" t="s">
        <v>216</v>
      </c>
      <c r="D123" s="171">
        <v>7037.96</v>
      </c>
      <c r="E123" s="176" t="s">
        <v>258</v>
      </c>
    </row>
    <row r="124" spans="1:5">
      <c r="A124" s="140"/>
      <c r="B124" s="176"/>
      <c r="C124" s="179" t="s">
        <v>186</v>
      </c>
      <c r="D124" s="171">
        <v>5288.57</v>
      </c>
      <c r="E124" s="176" t="s">
        <v>625</v>
      </c>
    </row>
    <row r="125" spans="1:5">
      <c r="A125" s="140"/>
      <c r="B125" s="176"/>
      <c r="C125" s="179" t="s">
        <v>106</v>
      </c>
      <c r="D125" s="171">
        <v>11945.87</v>
      </c>
      <c r="E125" s="176" t="s">
        <v>625</v>
      </c>
    </row>
    <row r="126" spans="1:5">
      <c r="A126" s="140"/>
      <c r="B126" s="176"/>
      <c r="C126" s="179" t="s">
        <v>103</v>
      </c>
      <c r="D126" s="171">
        <v>5316.48</v>
      </c>
      <c r="E126" s="176" t="s">
        <v>625</v>
      </c>
    </row>
    <row r="127" spans="1:5">
      <c r="A127" s="140"/>
      <c r="B127" s="176"/>
      <c r="C127" s="179" t="s">
        <v>103</v>
      </c>
      <c r="D127" s="171">
        <v>3597.09</v>
      </c>
      <c r="E127" s="176" t="s">
        <v>625</v>
      </c>
    </row>
    <row r="128" spans="1:5">
      <c r="A128" s="140"/>
      <c r="B128" s="176"/>
      <c r="C128" s="179" t="s">
        <v>136</v>
      </c>
      <c r="D128" s="171">
        <v>13670</v>
      </c>
      <c r="E128" s="176" t="s">
        <v>258</v>
      </c>
    </row>
    <row r="129" spans="1:5">
      <c r="A129" s="140"/>
      <c r="B129" s="176"/>
      <c r="C129" s="179" t="s">
        <v>136</v>
      </c>
      <c r="D129" s="171">
        <v>3650.54</v>
      </c>
      <c r="E129" s="176" t="s">
        <v>625</v>
      </c>
    </row>
    <row r="130" spans="1:5">
      <c r="A130" s="140"/>
      <c r="B130" s="176"/>
      <c r="C130" s="179" t="s">
        <v>118</v>
      </c>
      <c r="D130" s="171">
        <v>100</v>
      </c>
      <c r="E130" s="176" t="s">
        <v>625</v>
      </c>
    </row>
    <row r="131" spans="1:5">
      <c r="A131" s="140"/>
      <c r="B131" s="176"/>
      <c r="C131" s="179" t="s">
        <v>118</v>
      </c>
      <c r="D131" s="171">
        <v>300</v>
      </c>
      <c r="E131" s="176" t="s">
        <v>258</v>
      </c>
    </row>
    <row r="132" spans="1:5">
      <c r="A132" s="140"/>
      <c r="B132" s="176"/>
      <c r="C132" s="179" t="s">
        <v>120</v>
      </c>
      <c r="D132" s="171">
        <v>16579.53</v>
      </c>
      <c r="E132" s="176" t="s">
        <v>258</v>
      </c>
    </row>
    <row r="133" spans="1:5">
      <c r="A133" s="167" t="s">
        <v>56</v>
      </c>
      <c r="B133" s="167"/>
      <c r="C133" s="173"/>
      <c r="D133" s="174">
        <f>SUM(D121:D132)</f>
        <v>70824.81</v>
      </c>
      <c r="E133" s="167"/>
    </row>
    <row r="134" spans="1:5">
      <c r="A134" s="207" t="s">
        <v>676</v>
      </c>
      <c r="B134" s="207"/>
      <c r="C134" s="208"/>
      <c r="D134" s="209"/>
      <c r="E134" s="207"/>
    </row>
    <row r="135" spans="1:5">
      <c r="A135" s="167"/>
      <c r="B135" s="167"/>
      <c r="C135" s="173"/>
      <c r="D135" s="174"/>
      <c r="E135" s="167"/>
    </row>
    <row r="136" spans="1:5">
      <c r="A136" s="167" t="s">
        <v>677</v>
      </c>
      <c r="B136" s="167"/>
      <c r="C136" s="173"/>
      <c r="D136" s="174">
        <f>SUM(D134:D135)</f>
        <v>0</v>
      </c>
      <c r="E136" s="167"/>
    </row>
    <row r="137" spans="1:5">
      <c r="A137" s="176" t="s">
        <v>57</v>
      </c>
      <c r="B137" s="176"/>
      <c r="C137" s="177">
        <v>2</v>
      </c>
      <c r="D137" s="177">
        <v>170</v>
      </c>
      <c r="E137" s="177" t="s">
        <v>723</v>
      </c>
    </row>
    <row r="138" spans="1:5">
      <c r="A138" s="176"/>
      <c r="B138" s="176"/>
      <c r="C138" s="177">
        <v>10</v>
      </c>
      <c r="D138" s="177">
        <v>359.05</v>
      </c>
      <c r="E138" s="166" t="s">
        <v>724</v>
      </c>
    </row>
    <row r="139" spans="1:5">
      <c r="A139" s="176"/>
      <c r="B139" s="176"/>
      <c r="C139" s="179" t="s">
        <v>118</v>
      </c>
      <c r="D139" s="171">
        <v>13994.4</v>
      </c>
      <c r="E139" s="176" t="s">
        <v>717</v>
      </c>
    </row>
    <row r="140" spans="1:5">
      <c r="A140" s="167" t="s">
        <v>58</v>
      </c>
      <c r="B140" s="167"/>
      <c r="C140" s="173"/>
      <c r="D140" s="174">
        <f>SUM(D137:D139)</f>
        <v>14523.449999999999</v>
      </c>
      <c r="E140" s="167"/>
    </row>
    <row r="141" spans="1:5">
      <c r="A141" s="176" t="s">
        <v>59</v>
      </c>
      <c r="B141" s="176"/>
      <c r="C141" s="179"/>
      <c r="D141" s="171"/>
      <c r="E141" s="176"/>
    </row>
    <row r="142" spans="1:5">
      <c r="A142" s="176"/>
      <c r="B142" s="176"/>
      <c r="C142" s="179"/>
      <c r="D142" s="171"/>
      <c r="E142" s="176"/>
    </row>
    <row r="143" spans="1:5">
      <c r="A143" s="167" t="s">
        <v>60</v>
      </c>
      <c r="B143" s="167"/>
      <c r="C143" s="173"/>
      <c r="D143" s="174">
        <f>SUM(D141:D141)</f>
        <v>0</v>
      </c>
      <c r="E143" s="167"/>
    </row>
    <row r="144" spans="1:5">
      <c r="A144" s="176" t="s">
        <v>61</v>
      </c>
      <c r="B144" s="176"/>
      <c r="C144" s="179" t="s">
        <v>214</v>
      </c>
      <c r="D144" s="184">
        <v>99.94</v>
      </c>
      <c r="E144" s="176" t="s">
        <v>698</v>
      </c>
    </row>
    <row r="145" spans="1:5">
      <c r="A145" s="176"/>
      <c r="B145" s="176"/>
      <c r="C145" s="179" t="s">
        <v>174</v>
      </c>
      <c r="D145" s="184">
        <v>133.6</v>
      </c>
      <c r="E145" s="176" t="s">
        <v>660</v>
      </c>
    </row>
    <row r="146" spans="1:5">
      <c r="A146" s="176"/>
      <c r="B146" s="176"/>
      <c r="C146" s="179" t="s">
        <v>216</v>
      </c>
      <c r="D146" s="184">
        <v>357</v>
      </c>
      <c r="E146" s="176" t="s">
        <v>706</v>
      </c>
    </row>
    <row r="147" spans="1:5">
      <c r="A147" s="176"/>
      <c r="B147" s="176"/>
      <c r="C147" s="179" t="s">
        <v>102</v>
      </c>
      <c r="D147" s="184">
        <v>20</v>
      </c>
      <c r="E147" s="176" t="s">
        <v>735</v>
      </c>
    </row>
    <row r="148" spans="1:5">
      <c r="A148" s="176"/>
      <c r="B148" s="176"/>
      <c r="C148" s="179" t="s">
        <v>179</v>
      </c>
      <c r="D148" s="171">
        <v>7286.92</v>
      </c>
      <c r="E148" s="176" t="s">
        <v>258</v>
      </c>
    </row>
    <row r="149" spans="1:5">
      <c r="A149" s="176"/>
      <c r="B149" s="176"/>
      <c r="C149" s="179" t="s">
        <v>136</v>
      </c>
      <c r="D149" s="184">
        <v>392.7</v>
      </c>
      <c r="E149" s="176" t="s">
        <v>668</v>
      </c>
    </row>
    <row r="150" spans="1:5">
      <c r="A150" s="176"/>
      <c r="B150" s="176"/>
      <c r="C150" s="179" t="s">
        <v>118</v>
      </c>
      <c r="D150" s="184">
        <v>1723.26</v>
      </c>
      <c r="E150" s="176" t="s">
        <v>716</v>
      </c>
    </row>
    <row r="151" spans="1:5">
      <c r="A151" s="176"/>
      <c r="B151" s="176"/>
      <c r="C151" s="179" t="s">
        <v>120</v>
      </c>
      <c r="D151" s="184">
        <v>1365.93</v>
      </c>
      <c r="E151" s="176" t="s">
        <v>732</v>
      </c>
    </row>
    <row r="152" spans="1:5">
      <c r="A152" s="176"/>
      <c r="B152" s="176"/>
      <c r="C152" s="179" t="s">
        <v>126</v>
      </c>
      <c r="D152" s="184">
        <v>395</v>
      </c>
      <c r="E152" s="176" t="s">
        <v>615</v>
      </c>
    </row>
    <row r="153" spans="1:5">
      <c r="A153" s="167" t="s">
        <v>62</v>
      </c>
      <c r="B153" s="167"/>
      <c r="C153" s="173"/>
      <c r="D153" s="174">
        <f>SUM(D144:D152)</f>
        <v>11774.35</v>
      </c>
      <c r="E153" s="167"/>
    </row>
    <row r="154" spans="1:5">
      <c r="A154" s="157" t="s">
        <v>634</v>
      </c>
      <c r="B154" s="176"/>
      <c r="C154" s="179" t="s">
        <v>214</v>
      </c>
      <c r="D154" s="171">
        <v>458000</v>
      </c>
      <c r="E154" s="176" t="s">
        <v>278</v>
      </c>
    </row>
    <row r="155" spans="1:5">
      <c r="A155" s="140"/>
      <c r="B155" s="176"/>
      <c r="C155" s="179" t="s">
        <v>393</v>
      </c>
      <c r="D155" s="171">
        <v>3644.94</v>
      </c>
      <c r="E155" s="176" t="s">
        <v>278</v>
      </c>
    </row>
    <row r="156" spans="1:5">
      <c r="A156" s="140"/>
      <c r="B156" s="176"/>
      <c r="C156" s="179" t="s">
        <v>393</v>
      </c>
      <c r="D156" s="171">
        <v>2993.65</v>
      </c>
      <c r="E156" s="176" t="s">
        <v>278</v>
      </c>
    </row>
    <row r="157" spans="1:5">
      <c r="A157" s="140"/>
      <c r="B157" s="176"/>
      <c r="C157" s="179" t="s">
        <v>393</v>
      </c>
      <c r="D157" s="171">
        <v>2873.69</v>
      </c>
      <c r="E157" s="176" t="s">
        <v>278</v>
      </c>
    </row>
    <row r="158" spans="1:5">
      <c r="A158" s="140"/>
      <c r="B158" s="176"/>
      <c r="C158" s="179" t="s">
        <v>393</v>
      </c>
      <c r="D158" s="171">
        <v>5545.01</v>
      </c>
      <c r="E158" s="176" t="s">
        <v>278</v>
      </c>
    </row>
    <row r="159" spans="1:5">
      <c r="A159" s="140"/>
      <c r="B159" s="176"/>
      <c r="C159" s="179" t="s">
        <v>393</v>
      </c>
      <c r="D159" s="171">
        <v>15031.1</v>
      </c>
      <c r="E159" s="176" t="s">
        <v>278</v>
      </c>
    </row>
    <row r="160" spans="1:5">
      <c r="A160" s="140"/>
      <c r="B160" s="176"/>
      <c r="C160" s="179" t="s">
        <v>393</v>
      </c>
      <c r="D160" s="171">
        <v>148.47</v>
      </c>
      <c r="E160" s="176" t="s">
        <v>278</v>
      </c>
    </row>
    <row r="161" spans="1:5">
      <c r="A161" s="140"/>
      <c r="B161" s="176"/>
      <c r="C161" s="179" t="s">
        <v>393</v>
      </c>
      <c r="D161" s="171">
        <v>2717</v>
      </c>
      <c r="E161" s="176" t="s">
        <v>278</v>
      </c>
    </row>
    <row r="162" spans="1:5">
      <c r="A162" s="140"/>
      <c r="B162" s="176"/>
      <c r="C162" s="179" t="s">
        <v>393</v>
      </c>
      <c r="D162" s="171">
        <v>2847.16</v>
      </c>
      <c r="E162" s="176" t="s">
        <v>278</v>
      </c>
    </row>
    <row r="163" spans="1:5">
      <c r="A163" s="140"/>
      <c r="B163" s="176"/>
      <c r="C163" s="179" t="s">
        <v>393</v>
      </c>
      <c r="D163" s="171">
        <v>6374.31</v>
      </c>
      <c r="E163" s="176" t="s">
        <v>278</v>
      </c>
    </row>
    <row r="164" spans="1:5">
      <c r="A164" s="140"/>
      <c r="B164" s="176"/>
      <c r="C164" s="179" t="s">
        <v>393</v>
      </c>
      <c r="D164" s="171">
        <v>3728.08</v>
      </c>
      <c r="E164" s="176" t="s">
        <v>278</v>
      </c>
    </row>
    <row r="165" spans="1:5">
      <c r="A165" s="140"/>
      <c r="B165" s="176"/>
      <c r="C165" s="179" t="s">
        <v>393</v>
      </c>
      <c r="D165" s="171">
        <v>1764.81</v>
      </c>
      <c r="E165" s="176" t="s">
        <v>278</v>
      </c>
    </row>
    <row r="166" spans="1:5">
      <c r="A166" s="140"/>
      <c r="B166" s="176"/>
      <c r="C166" s="179" t="s">
        <v>393</v>
      </c>
      <c r="D166" s="171">
        <v>4355.12</v>
      </c>
      <c r="E166" s="176" t="s">
        <v>278</v>
      </c>
    </row>
    <row r="167" spans="1:5">
      <c r="A167" s="140"/>
      <c r="B167" s="176"/>
      <c r="C167" s="179" t="s">
        <v>393</v>
      </c>
      <c r="D167" s="171">
        <v>3429.66</v>
      </c>
      <c r="E167" s="176" t="s">
        <v>278</v>
      </c>
    </row>
    <row r="168" spans="1:5">
      <c r="A168" s="140"/>
      <c r="B168" s="176"/>
      <c r="C168" s="179" t="s">
        <v>393</v>
      </c>
      <c r="D168" s="171">
        <v>4326.51</v>
      </c>
      <c r="E168" s="176" t="s">
        <v>278</v>
      </c>
    </row>
    <row r="169" spans="1:5">
      <c r="A169" s="140"/>
      <c r="B169" s="176"/>
      <c r="C169" s="179" t="s">
        <v>393</v>
      </c>
      <c r="D169" s="171">
        <v>2620.9899999999998</v>
      </c>
      <c r="E169" s="176" t="s">
        <v>278</v>
      </c>
    </row>
    <row r="170" spans="1:5">
      <c r="A170" s="140"/>
      <c r="B170" s="176"/>
      <c r="C170" s="179" t="s">
        <v>393</v>
      </c>
      <c r="D170" s="171">
        <v>4246.24</v>
      </c>
      <c r="E170" s="176" t="s">
        <v>278</v>
      </c>
    </row>
    <row r="171" spans="1:5">
      <c r="A171" s="140"/>
      <c r="B171" s="176"/>
      <c r="C171" s="179" t="s">
        <v>393</v>
      </c>
      <c r="D171" s="171">
        <v>15000</v>
      </c>
      <c r="E171" s="176" t="s">
        <v>278</v>
      </c>
    </row>
    <row r="172" spans="1:5">
      <c r="A172" s="140"/>
      <c r="B172" s="176"/>
      <c r="C172" s="179" t="s">
        <v>393</v>
      </c>
      <c r="D172" s="171">
        <v>3000</v>
      </c>
      <c r="E172" s="176" t="s">
        <v>278</v>
      </c>
    </row>
    <row r="173" spans="1:5">
      <c r="A173" s="140"/>
      <c r="B173" s="176"/>
      <c r="C173" s="179" t="s">
        <v>393</v>
      </c>
      <c r="D173" s="171">
        <v>5615.73</v>
      </c>
      <c r="E173" s="176" t="s">
        <v>278</v>
      </c>
    </row>
    <row r="174" spans="1:5">
      <c r="A174" s="140"/>
      <c r="B174" s="176"/>
      <c r="C174" s="179" t="s">
        <v>216</v>
      </c>
      <c r="D174" s="171">
        <v>229351.82</v>
      </c>
      <c r="E174" s="176" t="s">
        <v>278</v>
      </c>
    </row>
    <row r="175" spans="1:5">
      <c r="A175" s="140"/>
      <c r="B175" s="176"/>
      <c r="C175" s="179" t="s">
        <v>106</v>
      </c>
      <c r="D175" s="171">
        <v>246425.62</v>
      </c>
      <c r="E175" s="176" t="s">
        <v>278</v>
      </c>
    </row>
    <row r="176" spans="1:5">
      <c r="A176" s="140"/>
      <c r="B176" s="176"/>
      <c r="C176" s="179" t="s">
        <v>106</v>
      </c>
      <c r="D176" s="171">
        <v>367215.79</v>
      </c>
      <c r="E176" s="176" t="s">
        <v>278</v>
      </c>
    </row>
    <row r="177" spans="1:5">
      <c r="A177" s="140"/>
      <c r="B177" s="176"/>
      <c r="C177" s="179" t="s">
        <v>179</v>
      </c>
      <c r="D177" s="171">
        <v>54119.5</v>
      </c>
      <c r="E177" s="176" t="s">
        <v>278</v>
      </c>
    </row>
    <row r="178" spans="1:5">
      <c r="A178" s="140"/>
      <c r="B178" s="176"/>
      <c r="C178" s="179" t="s">
        <v>120</v>
      </c>
      <c r="D178" s="171">
        <v>319784.58</v>
      </c>
      <c r="E178" s="176" t="s">
        <v>278</v>
      </c>
    </row>
    <row r="179" spans="1:5">
      <c r="A179" s="152" t="s">
        <v>64</v>
      </c>
      <c r="B179" s="167"/>
      <c r="C179" s="173"/>
      <c r="D179" s="174">
        <f>SUM(D154:D178)</f>
        <v>1765159.78</v>
      </c>
      <c r="E179" s="176"/>
    </row>
    <row r="180" spans="1:5">
      <c r="A180" s="157" t="s">
        <v>208</v>
      </c>
      <c r="B180" s="176"/>
      <c r="C180" s="179"/>
      <c r="D180" s="171"/>
      <c r="E180" s="176"/>
    </row>
    <row r="181" spans="1:5">
      <c r="A181" s="152" t="s">
        <v>209</v>
      </c>
      <c r="B181" s="167"/>
      <c r="C181" s="173"/>
      <c r="D181" s="174">
        <f>SUM(D180:D180)</f>
        <v>0</v>
      </c>
      <c r="E181" s="167"/>
    </row>
    <row r="182" spans="1:5">
      <c r="A182" s="153" t="s">
        <v>65</v>
      </c>
      <c r="B182" s="176"/>
      <c r="C182" s="170" t="s">
        <v>327</v>
      </c>
      <c r="D182" s="171">
        <v>9683</v>
      </c>
      <c r="E182" s="176" t="s">
        <v>479</v>
      </c>
    </row>
    <row r="183" spans="1:5">
      <c r="A183" s="155" t="s">
        <v>67</v>
      </c>
      <c r="B183" s="176"/>
      <c r="C183" s="170"/>
      <c r="D183" s="174">
        <f>SUM(D182:D182)</f>
        <v>9683</v>
      </c>
      <c r="E183" s="176"/>
    </row>
    <row r="184" spans="1:5">
      <c r="A184" s="154">
        <v>65.010000000000005</v>
      </c>
      <c r="B184" s="176"/>
      <c r="C184" s="179" t="s">
        <v>126</v>
      </c>
      <c r="D184" s="171">
        <v>29484217.23</v>
      </c>
      <c r="E184" s="176" t="s">
        <v>480</v>
      </c>
    </row>
    <row r="185" spans="1:5">
      <c r="A185" s="155" t="s">
        <v>69</v>
      </c>
      <c r="B185" s="176"/>
      <c r="C185" s="170"/>
      <c r="D185" s="174">
        <f>SUM(D184)</f>
        <v>29484217.23</v>
      </c>
      <c r="E185" s="176"/>
    </row>
    <row r="186" spans="1:5">
      <c r="A186" s="154" t="s">
        <v>70</v>
      </c>
      <c r="B186" s="176"/>
      <c r="C186" s="179" t="s">
        <v>106</v>
      </c>
      <c r="D186" s="171">
        <v>5000</v>
      </c>
      <c r="E186" s="176" t="s">
        <v>480</v>
      </c>
    </row>
    <row r="187" spans="1:5">
      <c r="A187" s="154"/>
      <c r="B187" s="176"/>
      <c r="C187" s="222" t="s">
        <v>126</v>
      </c>
      <c r="D187" s="218">
        <v>19507594.379999999</v>
      </c>
      <c r="E187" s="176" t="s">
        <v>480</v>
      </c>
    </row>
    <row r="188" spans="1:5">
      <c r="A188" s="155" t="s">
        <v>71</v>
      </c>
      <c r="B188" s="167"/>
      <c r="C188" s="173"/>
      <c r="D188" s="174">
        <f>SUM(D186:D187)</f>
        <v>19512594.379999999</v>
      </c>
      <c r="E188" s="70"/>
    </row>
    <row r="189" spans="1:5">
      <c r="A189" s="217" t="s">
        <v>580</v>
      </c>
      <c r="B189" s="216"/>
      <c r="C189" s="212" t="s">
        <v>216</v>
      </c>
      <c r="D189" s="218">
        <v>27465.200000000001</v>
      </c>
      <c r="E189" s="216" t="s">
        <v>705</v>
      </c>
    </row>
    <row r="190" spans="1:5">
      <c r="A190" s="219" t="s">
        <v>582</v>
      </c>
      <c r="B190" s="216"/>
      <c r="C190" s="212"/>
      <c r="D190" s="196">
        <f>SUM(D189:D189)</f>
        <v>27465.200000000001</v>
      </c>
      <c r="E190" s="216"/>
    </row>
    <row r="191" spans="1:5">
      <c r="A191" s="155"/>
      <c r="B191" s="167"/>
      <c r="C191" s="173"/>
      <c r="D191" s="174"/>
      <c r="E191" s="70"/>
    </row>
    <row r="192" spans="1:5">
      <c r="A192" s="154" t="s">
        <v>241</v>
      </c>
      <c r="B192" s="167"/>
      <c r="C192" s="179" t="s">
        <v>136</v>
      </c>
      <c r="D192" s="171">
        <v>9656.85</v>
      </c>
      <c r="E192" s="176" t="s">
        <v>714</v>
      </c>
    </row>
    <row r="193" spans="1:5">
      <c r="A193" s="155" t="s">
        <v>242</v>
      </c>
      <c r="B193" s="167"/>
      <c r="C193" s="173"/>
      <c r="D193" s="174">
        <f>SUM(D192:D192)</f>
        <v>9656.85</v>
      </c>
      <c r="E193" s="167"/>
    </row>
    <row r="194" spans="1:5">
      <c r="D194" s="223">
        <f>D12+D18+D20+D22+D25+D40+D65+D94+D110+D112+D120+D133+D140+D143+D153+D179+D181+D183+D185+D188+D193+D96+D27+D15+D114+D136+D117+D190</f>
        <v>51063268.019999996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E49"/>
  <sheetViews>
    <sheetView tabSelected="1" topLeftCell="A10" workbookViewId="0">
      <selection activeCell="D49" sqref="D49"/>
    </sheetView>
  </sheetViews>
  <sheetFormatPr defaultRowHeight="15"/>
  <cols>
    <col min="1" max="1" width="9.140625" style="166"/>
    <col min="2" max="2" width="11.85546875" style="166" customWidth="1"/>
    <col min="3" max="3" width="9.140625" style="166"/>
    <col min="4" max="4" width="13.28515625" style="166" customWidth="1"/>
    <col min="5" max="5" width="70.85546875" style="166" customWidth="1"/>
    <col min="6" max="16384" width="9.140625" style="166"/>
  </cols>
  <sheetData>
    <row r="1" spans="1:5">
      <c r="A1" s="167" t="s">
        <v>4</v>
      </c>
      <c r="B1" s="168" t="s">
        <v>5</v>
      </c>
      <c r="C1" s="168" t="s">
        <v>6</v>
      </c>
      <c r="D1" s="181" t="s">
        <v>7</v>
      </c>
      <c r="E1" s="168" t="s">
        <v>8</v>
      </c>
    </row>
    <row r="2" spans="1:5">
      <c r="A2" s="169" t="s">
        <v>9</v>
      </c>
      <c r="B2" s="172" t="s">
        <v>696</v>
      </c>
      <c r="C2" s="53" t="s">
        <v>327</v>
      </c>
      <c r="D2" s="184">
        <v>55805</v>
      </c>
      <c r="E2" s="187" t="s">
        <v>624</v>
      </c>
    </row>
    <row r="3" spans="1:5">
      <c r="A3" s="169"/>
      <c r="B3" s="172"/>
      <c r="C3" s="53" t="s">
        <v>327</v>
      </c>
      <c r="D3" s="184">
        <v>217060</v>
      </c>
      <c r="E3" s="187" t="s">
        <v>402</v>
      </c>
    </row>
    <row r="4" spans="1:5">
      <c r="A4" s="169"/>
      <c r="B4" s="172"/>
      <c r="C4" s="53" t="s">
        <v>327</v>
      </c>
      <c r="D4" s="184">
        <v>85472</v>
      </c>
      <c r="E4" s="187" t="s">
        <v>471</v>
      </c>
    </row>
    <row r="5" spans="1:5">
      <c r="A5" s="169"/>
      <c r="B5" s="172"/>
      <c r="C5" s="53" t="s">
        <v>106</v>
      </c>
      <c r="D5" s="184">
        <v>60</v>
      </c>
      <c r="E5" s="187" t="s">
        <v>472</v>
      </c>
    </row>
    <row r="6" spans="1:5">
      <c r="A6" s="169"/>
      <c r="B6" s="172"/>
      <c r="C6" s="53" t="s">
        <v>106</v>
      </c>
      <c r="D6" s="184">
        <v>100</v>
      </c>
      <c r="E6" s="187" t="s">
        <v>411</v>
      </c>
    </row>
    <row r="7" spans="1:5">
      <c r="A7" s="169"/>
      <c r="B7" s="172"/>
      <c r="C7" s="53" t="s">
        <v>106</v>
      </c>
      <c r="D7" s="184">
        <v>510</v>
      </c>
      <c r="E7" s="187" t="s">
        <v>411</v>
      </c>
    </row>
    <row r="8" spans="1:5">
      <c r="A8" s="169"/>
      <c r="B8" s="172"/>
      <c r="C8" s="53" t="s">
        <v>106</v>
      </c>
      <c r="D8" s="184">
        <v>120</v>
      </c>
      <c r="E8" s="187" t="s">
        <v>411</v>
      </c>
    </row>
    <row r="9" spans="1:5">
      <c r="A9" s="169"/>
      <c r="B9" s="172"/>
      <c r="C9" s="53" t="s">
        <v>106</v>
      </c>
      <c r="D9" s="184">
        <v>190</v>
      </c>
      <c r="E9" s="187" t="s">
        <v>411</v>
      </c>
    </row>
    <row r="10" spans="1:5">
      <c r="A10" s="169"/>
      <c r="B10" s="172"/>
      <c r="C10" s="53" t="s">
        <v>103</v>
      </c>
      <c r="D10" s="184">
        <v>1300</v>
      </c>
      <c r="E10" s="187" t="s">
        <v>411</v>
      </c>
    </row>
    <row r="11" spans="1:5">
      <c r="A11" s="169"/>
      <c r="B11" s="172"/>
      <c r="C11" s="53" t="s">
        <v>106</v>
      </c>
      <c r="D11" s="184">
        <v>750</v>
      </c>
      <c r="E11" s="187" t="s">
        <v>411</v>
      </c>
    </row>
    <row r="12" spans="1:5">
      <c r="A12" s="169"/>
      <c r="B12" s="172"/>
      <c r="C12" s="53" t="s">
        <v>106</v>
      </c>
      <c r="D12" s="184">
        <v>748</v>
      </c>
      <c r="E12" s="187" t="s">
        <v>412</v>
      </c>
    </row>
    <row r="13" spans="1:5">
      <c r="A13" s="169"/>
      <c r="B13" s="172"/>
      <c r="C13" s="53" t="s">
        <v>106</v>
      </c>
      <c r="D13" s="184">
        <v>125</v>
      </c>
      <c r="E13" s="187" t="s">
        <v>411</v>
      </c>
    </row>
    <row r="14" spans="1:5">
      <c r="A14" s="169"/>
      <c r="B14" s="172"/>
      <c r="C14" s="53" t="s">
        <v>106</v>
      </c>
      <c r="D14" s="184">
        <v>980</v>
      </c>
      <c r="E14" s="187" t="s">
        <v>411</v>
      </c>
    </row>
    <row r="15" spans="1:5">
      <c r="A15" s="169"/>
      <c r="B15" s="172"/>
      <c r="C15" s="53" t="s">
        <v>106</v>
      </c>
      <c r="D15" s="184">
        <v>1500</v>
      </c>
      <c r="E15" s="187" t="s">
        <v>411</v>
      </c>
    </row>
    <row r="16" spans="1:5">
      <c r="A16" s="169"/>
      <c r="B16" s="172"/>
      <c r="C16" s="53" t="s">
        <v>106</v>
      </c>
      <c r="D16" s="184">
        <v>195</v>
      </c>
      <c r="E16" s="187" t="s">
        <v>411</v>
      </c>
    </row>
    <row r="17" spans="1:5">
      <c r="A17" s="169"/>
      <c r="B17" s="172"/>
      <c r="C17" s="186" t="s">
        <v>327</v>
      </c>
      <c r="D17" s="184">
        <f>128153-38502</f>
        <v>89651</v>
      </c>
      <c r="E17" s="187" t="s">
        <v>420</v>
      </c>
    </row>
    <row r="18" spans="1:5">
      <c r="A18" s="169"/>
      <c r="B18" s="172"/>
      <c r="C18" s="186" t="s">
        <v>327</v>
      </c>
      <c r="D18" s="184">
        <v>42529</v>
      </c>
      <c r="E18" s="187" t="s">
        <v>420</v>
      </c>
    </row>
    <row r="19" spans="1:5">
      <c r="A19" s="169"/>
      <c r="B19" s="172"/>
      <c r="C19" s="186" t="s">
        <v>327</v>
      </c>
      <c r="D19" s="184">
        <v>92329</v>
      </c>
      <c r="E19" s="187" t="s">
        <v>420</v>
      </c>
    </row>
    <row r="20" spans="1:5">
      <c r="A20" s="169"/>
      <c r="B20" s="172"/>
      <c r="C20" s="186" t="s">
        <v>327</v>
      </c>
      <c r="D20" s="184">
        <f>206532-48244-888-5937</f>
        <v>151463</v>
      </c>
      <c r="E20" s="187" t="s">
        <v>420</v>
      </c>
    </row>
    <row r="21" spans="1:5">
      <c r="A21" s="169"/>
      <c r="B21" s="172"/>
      <c r="C21" s="186" t="s">
        <v>327</v>
      </c>
      <c r="D21" s="184">
        <v>29954</v>
      </c>
      <c r="E21" s="187" t="s">
        <v>420</v>
      </c>
    </row>
    <row r="22" spans="1:5">
      <c r="A22" s="169"/>
      <c r="B22" s="172"/>
      <c r="C22" s="186"/>
      <c r="D22" s="184"/>
      <c r="E22" s="187"/>
    </row>
    <row r="23" spans="1:5">
      <c r="A23" s="167" t="s">
        <v>15</v>
      </c>
      <c r="B23" s="167"/>
      <c r="C23" s="173"/>
      <c r="D23" s="174">
        <f>SUM(D2:D22)</f>
        <v>770841</v>
      </c>
      <c r="E23" s="175"/>
    </row>
    <row r="24" spans="1:5">
      <c r="A24" s="176" t="s">
        <v>16</v>
      </c>
      <c r="B24" s="176"/>
      <c r="C24" s="170" t="s">
        <v>327</v>
      </c>
      <c r="D24" s="171">
        <v>48244</v>
      </c>
      <c r="E24" s="176" t="s">
        <v>421</v>
      </c>
    </row>
    <row r="25" spans="1:5">
      <c r="A25" s="167" t="s">
        <v>18</v>
      </c>
      <c r="B25" s="167"/>
      <c r="C25" s="173"/>
      <c r="D25" s="174">
        <f>D24</f>
        <v>48244</v>
      </c>
      <c r="E25" s="167"/>
    </row>
    <row r="26" spans="1:5">
      <c r="A26" s="176" t="s">
        <v>19</v>
      </c>
      <c r="B26" s="176"/>
      <c r="C26" s="177">
        <v>7</v>
      </c>
      <c r="D26" s="177">
        <v>9416</v>
      </c>
      <c r="E26" s="185" t="s">
        <v>475</v>
      </c>
    </row>
    <row r="27" spans="1:5">
      <c r="A27" s="176"/>
      <c r="B27" s="176"/>
      <c r="C27" s="179" t="s">
        <v>327</v>
      </c>
      <c r="D27" s="171">
        <v>1094</v>
      </c>
      <c r="E27" s="185" t="s">
        <v>671</v>
      </c>
    </row>
    <row r="28" spans="1:5">
      <c r="A28" s="176"/>
      <c r="B28" s="176"/>
      <c r="C28" s="179" t="s">
        <v>327</v>
      </c>
      <c r="D28" s="171">
        <v>4216</v>
      </c>
      <c r="E28" s="185" t="s">
        <v>672</v>
      </c>
    </row>
    <row r="29" spans="1:5">
      <c r="A29" s="176"/>
      <c r="B29" s="176"/>
      <c r="C29" s="179" t="s">
        <v>327</v>
      </c>
      <c r="D29" s="171">
        <v>1688</v>
      </c>
      <c r="E29" s="185" t="s">
        <v>673</v>
      </c>
    </row>
    <row r="30" spans="1:5">
      <c r="A30" s="176"/>
      <c r="B30" s="176"/>
      <c r="C30" s="179" t="s">
        <v>106</v>
      </c>
      <c r="D30" s="184">
        <v>450</v>
      </c>
      <c r="E30" s="185" t="s">
        <v>411</v>
      </c>
    </row>
    <row r="31" spans="1:5">
      <c r="A31" s="176"/>
      <c r="B31" s="176"/>
      <c r="C31" s="179"/>
      <c r="D31" s="171"/>
      <c r="E31" s="185"/>
    </row>
    <row r="32" spans="1:5">
      <c r="A32" s="167" t="s">
        <v>21</v>
      </c>
      <c r="B32" s="167"/>
      <c r="C32" s="173"/>
      <c r="D32" s="174">
        <f>SUM(D26:D31)</f>
        <v>16864</v>
      </c>
      <c r="E32" s="177"/>
    </row>
    <row r="33" spans="1:5">
      <c r="A33" s="176" t="s">
        <v>22</v>
      </c>
      <c r="B33" s="167"/>
      <c r="C33" s="212" t="s">
        <v>174</v>
      </c>
      <c r="D33" s="198">
        <v>270</v>
      </c>
      <c r="E33" s="176" t="s">
        <v>469</v>
      </c>
    </row>
    <row r="34" spans="1:5">
      <c r="A34" s="176"/>
      <c r="B34" s="167"/>
      <c r="C34" s="212" t="s">
        <v>216</v>
      </c>
      <c r="D34" s="198">
        <v>250</v>
      </c>
      <c r="E34" s="176" t="s">
        <v>469</v>
      </c>
    </row>
    <row r="35" spans="1:5">
      <c r="A35" s="176"/>
      <c r="B35" s="167"/>
      <c r="C35" s="212" t="s">
        <v>136</v>
      </c>
      <c r="D35" s="198">
        <v>250</v>
      </c>
      <c r="E35" s="176" t="s">
        <v>469</v>
      </c>
    </row>
    <row r="36" spans="1:5">
      <c r="A36" s="176"/>
      <c r="B36" s="167"/>
      <c r="C36" s="222" t="s">
        <v>126</v>
      </c>
      <c r="D36" s="198">
        <v>20</v>
      </c>
      <c r="E36" s="176" t="s">
        <v>469</v>
      </c>
    </row>
    <row r="37" spans="1:5">
      <c r="A37" s="176"/>
      <c r="B37" s="167"/>
      <c r="C37" s="222" t="s">
        <v>126</v>
      </c>
      <c r="D37" s="198">
        <v>250</v>
      </c>
      <c r="E37" s="176" t="s">
        <v>469</v>
      </c>
    </row>
    <row r="38" spans="1:5">
      <c r="A38" s="177"/>
      <c r="B38" s="176"/>
      <c r="C38" s="179" t="s">
        <v>126</v>
      </c>
      <c r="D38" s="171">
        <v>250</v>
      </c>
      <c r="E38" s="176" t="s">
        <v>469</v>
      </c>
    </row>
    <row r="39" spans="1:5">
      <c r="A39" s="176"/>
      <c r="B39" s="176"/>
      <c r="C39" s="179" t="s">
        <v>126</v>
      </c>
      <c r="D39" s="171">
        <v>250</v>
      </c>
      <c r="E39" s="176" t="s">
        <v>469</v>
      </c>
    </row>
    <row r="40" spans="1:5">
      <c r="A40" s="176"/>
      <c r="B40" s="176"/>
      <c r="C40" s="179"/>
      <c r="D40" s="171"/>
      <c r="E40" s="176"/>
    </row>
    <row r="41" spans="1:5">
      <c r="A41" s="167" t="s">
        <v>24</v>
      </c>
      <c r="B41" s="167"/>
      <c r="C41" s="173"/>
      <c r="D41" s="174">
        <f>SUM(D33:D39)</f>
        <v>1540</v>
      </c>
      <c r="E41" s="177"/>
    </row>
    <row r="42" spans="1:5">
      <c r="A42" s="176" t="s">
        <v>25</v>
      </c>
      <c r="B42" s="176"/>
      <c r="C42" s="179" t="s">
        <v>327</v>
      </c>
      <c r="D42" s="171">
        <v>38502</v>
      </c>
      <c r="E42" s="176" t="s">
        <v>227</v>
      </c>
    </row>
    <row r="43" spans="1:5">
      <c r="A43" s="167" t="s">
        <v>27</v>
      </c>
      <c r="B43" s="167"/>
      <c r="C43" s="173"/>
      <c r="D43" s="174">
        <f>D42</f>
        <v>38502</v>
      </c>
      <c r="E43" s="167"/>
    </row>
    <row r="44" spans="1:5">
      <c r="A44" s="176" t="s">
        <v>28</v>
      </c>
      <c r="B44" s="176"/>
      <c r="C44" s="170" t="s">
        <v>327</v>
      </c>
      <c r="D44" s="178">
        <v>19780</v>
      </c>
      <c r="E44" s="187" t="s">
        <v>415</v>
      </c>
    </row>
    <row r="45" spans="1:5">
      <c r="A45" s="169"/>
      <c r="B45" s="176"/>
      <c r="C45" s="170" t="s">
        <v>327</v>
      </c>
      <c r="D45" s="171">
        <v>5937</v>
      </c>
      <c r="E45" s="187" t="s">
        <v>423</v>
      </c>
    </row>
    <row r="46" spans="1:5">
      <c r="A46" s="167" t="s">
        <v>30</v>
      </c>
      <c r="B46" s="167"/>
      <c r="C46" s="173"/>
      <c r="D46" s="174">
        <f>SUM(D44:D45)</f>
        <v>25717</v>
      </c>
      <c r="E46" s="177"/>
    </row>
    <row r="47" spans="1:5">
      <c r="A47" s="177" t="s">
        <v>130</v>
      </c>
      <c r="B47" s="177"/>
      <c r="C47" s="177">
        <v>10</v>
      </c>
      <c r="D47" s="182">
        <v>888</v>
      </c>
      <c r="E47" s="177" t="s">
        <v>228</v>
      </c>
    </row>
    <row r="48" spans="1:5">
      <c r="A48" s="177" t="s">
        <v>131</v>
      </c>
      <c r="B48" s="177"/>
      <c r="C48" s="177"/>
      <c r="D48" s="183">
        <f>D47</f>
        <v>888</v>
      </c>
      <c r="E48" s="177"/>
    </row>
    <row r="49" spans="4:4">
      <c r="D49" s="180">
        <f>D23+D25+D32+D41+D43+D46+D48</f>
        <v>902596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69"/>
  <sheetViews>
    <sheetView topLeftCell="A16" workbookViewId="0">
      <selection activeCell="E8" sqref="E8"/>
    </sheetView>
  </sheetViews>
  <sheetFormatPr defaultRowHeight="15"/>
  <cols>
    <col min="1" max="1" width="24.7109375" style="1" customWidth="1"/>
    <col min="2" max="2" width="14" style="1" customWidth="1"/>
    <col min="3" max="3" width="10.85546875" style="1" customWidth="1"/>
    <col min="4" max="4" width="16.5703125" style="28" customWidth="1"/>
    <col min="5" max="5" width="46.85546875" style="1" customWidth="1"/>
    <col min="6" max="7" width="10.140625" style="1" bestFit="1" customWidth="1"/>
    <col min="8" max="16384" width="9.140625" style="1"/>
  </cols>
  <sheetData>
    <row r="1" spans="1:5">
      <c r="A1" s="2" t="s">
        <v>0</v>
      </c>
      <c r="B1" s="2"/>
      <c r="C1" s="2"/>
      <c r="D1" s="27"/>
    </row>
    <row r="2" spans="1:5">
      <c r="A2" s="2" t="s">
        <v>1</v>
      </c>
      <c r="B2" s="2"/>
      <c r="C2" s="2"/>
      <c r="D2" s="27"/>
    </row>
    <row r="4" spans="1:5">
      <c r="A4" s="2" t="s">
        <v>2</v>
      </c>
      <c r="B4" s="2"/>
      <c r="C4" s="2"/>
      <c r="D4" s="27"/>
      <c r="E4" s="2"/>
    </row>
    <row r="5" spans="1:5">
      <c r="A5" s="2" t="s">
        <v>3</v>
      </c>
      <c r="B5" s="2"/>
      <c r="C5" s="2"/>
      <c r="D5" s="27"/>
      <c r="E5" s="2"/>
    </row>
    <row r="6" spans="1:5">
      <c r="A6" s="2"/>
      <c r="B6" s="2"/>
      <c r="C6" s="2"/>
      <c r="D6" s="27"/>
      <c r="E6" s="2"/>
    </row>
    <row r="7" spans="1:5">
      <c r="A7" s="2"/>
      <c r="B7" s="2"/>
      <c r="C7" s="2"/>
      <c r="D7" s="27"/>
      <c r="E7" s="2"/>
    </row>
    <row r="8" spans="1:5">
      <c r="A8" s="2" t="s">
        <v>149</v>
      </c>
      <c r="B8" s="2"/>
      <c r="C8" s="2"/>
      <c r="D8" s="27"/>
      <c r="E8" s="2"/>
    </row>
    <row r="10" spans="1:5">
      <c r="A10" s="3" t="s">
        <v>4</v>
      </c>
      <c r="B10" s="4" t="s">
        <v>5</v>
      </c>
      <c r="C10" s="4" t="s">
        <v>6</v>
      </c>
      <c r="D10" s="29" t="s">
        <v>7</v>
      </c>
      <c r="E10" s="4" t="s">
        <v>8</v>
      </c>
    </row>
    <row r="11" spans="1:5">
      <c r="A11" s="5" t="s">
        <v>9</v>
      </c>
      <c r="B11" s="9" t="s">
        <v>135</v>
      </c>
      <c r="C11" s="17" t="s">
        <v>82</v>
      </c>
      <c r="D11" s="33">
        <v>56727</v>
      </c>
      <c r="E11" s="8" t="s">
        <v>187</v>
      </c>
    </row>
    <row r="12" spans="1:5">
      <c r="A12" s="5"/>
      <c r="B12" s="9"/>
      <c r="C12" s="17" t="s">
        <v>82</v>
      </c>
      <c r="D12" s="33">
        <v>88762</v>
      </c>
      <c r="E12" s="8" t="s">
        <v>191</v>
      </c>
    </row>
    <row r="13" spans="1:5">
      <c r="A13" s="5"/>
      <c r="B13" s="9"/>
      <c r="C13" s="17" t="s">
        <v>82</v>
      </c>
      <c r="D13" s="33">
        <v>229155</v>
      </c>
      <c r="E13" s="8" t="s">
        <v>194</v>
      </c>
    </row>
    <row r="14" spans="1:5">
      <c r="A14" s="5"/>
      <c r="B14" s="9"/>
      <c r="C14" s="17" t="s">
        <v>82</v>
      </c>
      <c r="D14" s="33">
        <v>15813</v>
      </c>
      <c r="E14" s="8" t="s">
        <v>215</v>
      </c>
    </row>
    <row r="15" spans="1:5">
      <c r="A15" s="5"/>
      <c r="B15" s="9"/>
      <c r="C15" s="17" t="s">
        <v>82</v>
      </c>
      <c r="D15" s="33">
        <f>820338-15813-D11-D12-D13</f>
        <v>429881</v>
      </c>
      <c r="E15" s="8" t="s">
        <v>229</v>
      </c>
    </row>
    <row r="16" spans="1:5">
      <c r="A16" s="3" t="s">
        <v>15</v>
      </c>
      <c r="B16" s="3"/>
      <c r="C16" s="10"/>
      <c r="D16" s="37">
        <f>SUM(D11:D15)</f>
        <v>820338</v>
      </c>
      <c r="E16" s="12"/>
    </row>
    <row r="17" spans="1:7">
      <c r="A17" s="13" t="s">
        <v>16</v>
      </c>
      <c r="B17" s="13"/>
      <c r="C17" s="6" t="s">
        <v>82</v>
      </c>
      <c r="D17" s="33">
        <v>41612</v>
      </c>
      <c r="E17" s="13" t="s">
        <v>226</v>
      </c>
      <c r="G17" s="28"/>
    </row>
    <row r="18" spans="1:7">
      <c r="A18" s="3" t="s">
        <v>18</v>
      </c>
      <c r="B18" s="3"/>
      <c r="C18" s="10"/>
      <c r="D18" s="37">
        <f>D17</f>
        <v>41612</v>
      </c>
      <c r="E18" s="3"/>
    </row>
    <row r="19" spans="1:7">
      <c r="A19" s="13" t="s">
        <v>19</v>
      </c>
      <c r="B19" s="13"/>
      <c r="C19" s="17" t="s">
        <v>82</v>
      </c>
      <c r="D19" s="33">
        <v>1253</v>
      </c>
      <c r="E19" s="13" t="s">
        <v>190</v>
      </c>
    </row>
    <row r="20" spans="1:7">
      <c r="A20" s="13"/>
      <c r="B20" s="13"/>
      <c r="C20" s="17" t="s">
        <v>82</v>
      </c>
      <c r="D20" s="33">
        <v>3128</v>
      </c>
      <c r="E20" s="13" t="s">
        <v>192</v>
      </c>
    </row>
    <row r="21" spans="1:7">
      <c r="A21" s="13"/>
      <c r="B21" s="13"/>
      <c r="C21" s="17" t="s">
        <v>82</v>
      </c>
      <c r="D21" s="33">
        <v>812</v>
      </c>
      <c r="E21" s="13" t="s">
        <v>193</v>
      </c>
    </row>
    <row r="22" spans="1:7">
      <c r="A22" s="13"/>
      <c r="B22" s="13"/>
      <c r="C22" s="17" t="s">
        <v>82</v>
      </c>
      <c r="D22" s="33">
        <v>7319</v>
      </c>
      <c r="E22" s="13" t="s">
        <v>213</v>
      </c>
    </row>
    <row r="23" spans="1:7">
      <c r="A23" s="3" t="s">
        <v>21</v>
      </c>
      <c r="B23" s="3"/>
      <c r="C23" s="10"/>
      <c r="D23" s="37">
        <f>SUM(D19:D22)</f>
        <v>12512</v>
      </c>
      <c r="E23" s="14"/>
    </row>
    <row r="24" spans="1:7">
      <c r="A24" s="13" t="s">
        <v>22</v>
      </c>
      <c r="B24" s="13"/>
      <c r="C24" s="17" t="s">
        <v>156</v>
      </c>
      <c r="D24" s="33">
        <v>253.5</v>
      </c>
      <c r="E24" s="13" t="s">
        <v>246</v>
      </c>
    </row>
    <row r="25" spans="1:7">
      <c r="A25" s="13"/>
      <c r="B25" s="13"/>
      <c r="C25" s="17" t="s">
        <v>214</v>
      </c>
      <c r="D25" s="33">
        <v>270</v>
      </c>
      <c r="E25" s="13" t="s">
        <v>245</v>
      </c>
    </row>
    <row r="26" spans="1:7">
      <c r="A26" s="13"/>
      <c r="B26" s="13"/>
      <c r="C26" s="17" t="s">
        <v>117</v>
      </c>
      <c r="D26" s="33">
        <v>270</v>
      </c>
      <c r="E26" s="13" t="s">
        <v>246</v>
      </c>
    </row>
    <row r="27" spans="1:7">
      <c r="A27" s="13"/>
      <c r="B27" s="13"/>
      <c r="C27" s="17" t="s">
        <v>100</v>
      </c>
      <c r="D27" s="33">
        <v>660</v>
      </c>
      <c r="E27" s="13" t="s">
        <v>246</v>
      </c>
    </row>
    <row r="28" spans="1:7" ht="16.5" customHeight="1">
      <c r="A28" s="13"/>
      <c r="B28" s="13"/>
      <c r="C28" s="17" t="s">
        <v>100</v>
      </c>
      <c r="D28" s="33">
        <v>660</v>
      </c>
      <c r="E28" s="13" t="s">
        <v>245</v>
      </c>
    </row>
    <row r="29" spans="1:7" ht="16.5" customHeight="1">
      <c r="A29" s="13"/>
      <c r="B29" s="13"/>
      <c r="C29" s="17" t="s">
        <v>100</v>
      </c>
      <c r="D29" s="33">
        <v>660</v>
      </c>
      <c r="E29" s="13" t="s">
        <v>246</v>
      </c>
    </row>
    <row r="30" spans="1:7" ht="16.5" customHeight="1">
      <c r="A30" s="13"/>
      <c r="B30" s="13"/>
      <c r="C30" s="17" t="s">
        <v>217</v>
      </c>
      <c r="D30" s="33">
        <v>250</v>
      </c>
      <c r="E30" s="13" t="s">
        <v>245</v>
      </c>
    </row>
    <row r="31" spans="1:7">
      <c r="A31" s="3" t="s">
        <v>24</v>
      </c>
      <c r="B31" s="3"/>
      <c r="C31" s="10"/>
      <c r="D31" s="37">
        <f>SUM(D24:D30)</f>
        <v>3023.5</v>
      </c>
      <c r="E31" s="14"/>
    </row>
    <row r="32" spans="1:7">
      <c r="A32" s="13" t="s">
        <v>25</v>
      </c>
      <c r="B32" s="13"/>
      <c r="C32" s="17" t="s">
        <v>82</v>
      </c>
      <c r="D32" s="33">
        <v>36284</v>
      </c>
      <c r="E32" s="13" t="s">
        <v>227</v>
      </c>
    </row>
    <row r="33" spans="1:6">
      <c r="A33" s="3" t="s">
        <v>27</v>
      </c>
      <c r="B33" s="3"/>
      <c r="C33" s="10"/>
      <c r="D33" s="37">
        <f>D32</f>
        <v>36284</v>
      </c>
      <c r="E33" s="3"/>
    </row>
    <row r="34" spans="1:6">
      <c r="A34" s="13" t="s">
        <v>28</v>
      </c>
      <c r="B34" s="13"/>
      <c r="C34" s="6" t="s">
        <v>82</v>
      </c>
      <c r="D34" s="38">
        <v>20626</v>
      </c>
      <c r="E34" s="16" t="s">
        <v>188</v>
      </c>
    </row>
    <row r="35" spans="1:6">
      <c r="A35" s="5"/>
      <c r="B35" s="9"/>
      <c r="C35" s="6"/>
      <c r="D35" s="33">
        <v>12342</v>
      </c>
      <c r="E35" s="8"/>
      <c r="F35" s="28"/>
    </row>
    <row r="36" spans="1:6">
      <c r="A36" s="3" t="s">
        <v>30</v>
      </c>
      <c r="B36" s="3"/>
      <c r="C36" s="10"/>
      <c r="D36" s="37">
        <f>D34+D35</f>
        <v>32968</v>
      </c>
      <c r="E36" s="14"/>
    </row>
    <row r="37" spans="1:6">
      <c r="A37" s="14" t="s">
        <v>130</v>
      </c>
      <c r="B37" s="14"/>
      <c r="C37" s="14">
        <v>12</v>
      </c>
      <c r="D37" s="39">
        <v>1944</v>
      </c>
      <c r="E37" s="14" t="s">
        <v>228</v>
      </c>
    </row>
    <row r="38" spans="1:6">
      <c r="A38" s="14" t="s">
        <v>131</v>
      </c>
      <c r="B38" s="14"/>
      <c r="C38" s="14"/>
      <c r="D38" s="40">
        <f>D37</f>
        <v>1944</v>
      </c>
      <c r="E38" s="14"/>
    </row>
    <row r="39" spans="1:6">
      <c r="D39" s="27">
        <f>D16+D18+D23+D31+D33+D36+D38</f>
        <v>948681.5</v>
      </c>
    </row>
    <row r="41" spans="1:6">
      <c r="D41" s="34"/>
    </row>
    <row r="42" spans="1:6">
      <c r="D42" s="34"/>
    </row>
    <row r="43" spans="1:6">
      <c r="D43" s="34"/>
    </row>
    <row r="44" spans="1:6">
      <c r="D44" s="34"/>
    </row>
    <row r="45" spans="1:6">
      <c r="D45" s="34"/>
    </row>
    <row r="46" spans="1:6">
      <c r="D46" s="34"/>
    </row>
    <row r="47" spans="1:6">
      <c r="D47" s="34"/>
    </row>
    <row r="48" spans="1:6">
      <c r="D48" s="34"/>
    </row>
    <row r="49" spans="4:5">
      <c r="D49" s="34"/>
    </row>
    <row r="50" spans="4:5">
      <c r="D50" s="34"/>
    </row>
    <row r="51" spans="4:5">
      <c r="D51" s="34"/>
    </row>
    <row r="52" spans="4:5">
      <c r="D52" s="34"/>
    </row>
    <row r="53" spans="4:5">
      <c r="D53" s="34"/>
    </row>
    <row r="54" spans="4:5">
      <c r="D54" s="34"/>
    </row>
    <row r="55" spans="4:5">
      <c r="D55" s="34"/>
    </row>
    <row r="56" spans="4:5">
      <c r="D56" s="34"/>
    </row>
    <row r="57" spans="4:5">
      <c r="D57" s="34"/>
    </row>
    <row r="58" spans="4:5">
      <c r="D58" s="34"/>
    </row>
    <row r="59" spans="4:5">
      <c r="D59" s="34"/>
    </row>
    <row r="60" spans="4:5">
      <c r="D60" s="34"/>
      <c r="E60" s="36"/>
    </row>
    <row r="61" spans="4:5">
      <c r="D61" s="34"/>
      <c r="E61" s="36"/>
    </row>
    <row r="62" spans="4:5">
      <c r="D62" s="34"/>
      <c r="E62" s="36"/>
    </row>
    <row r="63" spans="4:5">
      <c r="D63" s="34"/>
      <c r="E63" s="36"/>
    </row>
    <row r="64" spans="4:5">
      <c r="D64" s="34"/>
      <c r="E64" s="36"/>
    </row>
    <row r="65" spans="4:5">
      <c r="D65" s="34"/>
      <c r="E65" s="36"/>
    </row>
    <row r="66" spans="4:5">
      <c r="D66" s="34"/>
      <c r="E66" s="36"/>
    </row>
    <row r="67" spans="4:5">
      <c r="D67" s="34"/>
      <c r="E67" s="36"/>
    </row>
    <row r="68" spans="4:5">
      <c r="D68" s="34"/>
      <c r="E68" s="36"/>
    </row>
    <row r="69" spans="4:5">
      <c r="D69" s="34"/>
      <c r="E69" s="36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32"/>
  <sheetViews>
    <sheetView topLeftCell="A100" workbookViewId="0">
      <selection activeCell="D128" sqref="D128"/>
    </sheetView>
  </sheetViews>
  <sheetFormatPr defaultRowHeight="15"/>
  <cols>
    <col min="1" max="1" width="24.140625" style="1" customWidth="1"/>
    <col min="2" max="2" width="12.7109375" style="1" customWidth="1"/>
    <col min="3" max="3" width="9.140625" style="1"/>
    <col min="4" max="4" width="13.5703125" style="52" customWidth="1"/>
    <col min="5" max="5" width="94.28515625" style="1" bestFit="1" customWidth="1"/>
    <col min="6" max="6" width="10.140625" style="1" bestFit="1" customWidth="1"/>
    <col min="7" max="8" width="9.140625" style="1"/>
    <col min="9" max="9" width="11.7109375" style="1" bestFit="1" customWidth="1"/>
    <col min="10" max="10" width="11.7109375" style="28" bestFit="1" customWidth="1"/>
    <col min="11" max="16384" width="9.140625" style="1"/>
  </cols>
  <sheetData>
    <row r="1" spans="1:5">
      <c r="A1" s="2" t="s">
        <v>0</v>
      </c>
      <c r="B1" s="2"/>
      <c r="C1" s="2"/>
      <c r="D1" s="43"/>
    </row>
    <row r="2" spans="1:5">
      <c r="A2" s="2" t="s">
        <v>1</v>
      </c>
      <c r="B2" s="2"/>
      <c r="C2" s="2"/>
      <c r="D2" s="43"/>
    </row>
    <row r="3" spans="1:5">
      <c r="A3" s="2"/>
      <c r="B3" s="2"/>
      <c r="C3" s="2"/>
      <c r="D3" s="43"/>
    </row>
    <row r="4" spans="1:5">
      <c r="A4" s="2" t="s">
        <v>2</v>
      </c>
      <c r="B4" s="2"/>
      <c r="C4" s="2"/>
      <c r="D4" s="43"/>
    </row>
    <row r="5" spans="1:5">
      <c r="A5" s="2" t="s">
        <v>33</v>
      </c>
      <c r="B5" s="2"/>
      <c r="C5" s="2"/>
      <c r="D5" s="43"/>
    </row>
    <row r="6" spans="1:5">
      <c r="A6" s="2"/>
      <c r="B6" s="2"/>
      <c r="C6" s="2"/>
      <c r="D6" s="43"/>
    </row>
    <row r="7" spans="1:5">
      <c r="A7" s="2"/>
      <c r="B7" s="2"/>
      <c r="C7" s="2"/>
      <c r="D7" s="43"/>
    </row>
    <row r="8" spans="1:5">
      <c r="A8" s="2" t="s">
        <v>134</v>
      </c>
      <c r="B8" s="2"/>
      <c r="C8" s="2"/>
      <c r="D8" s="43"/>
    </row>
    <row r="10" spans="1:5">
      <c r="A10" s="3" t="s">
        <v>4</v>
      </c>
      <c r="B10" s="4" t="s">
        <v>5</v>
      </c>
      <c r="C10" s="4" t="s">
        <v>6</v>
      </c>
      <c r="D10" s="44" t="s">
        <v>7</v>
      </c>
      <c r="E10" s="3" t="s">
        <v>8</v>
      </c>
    </row>
    <row r="11" spans="1:5">
      <c r="A11" s="5" t="s">
        <v>34</v>
      </c>
      <c r="B11" s="9" t="s">
        <v>135</v>
      </c>
      <c r="C11" s="17"/>
      <c r="D11" s="45"/>
      <c r="E11" s="13"/>
    </row>
    <row r="12" spans="1:5">
      <c r="A12" s="19" t="s">
        <v>35</v>
      </c>
      <c r="B12" s="4"/>
      <c r="C12" s="4"/>
      <c r="D12" s="46">
        <f>SUM(D11:D11)</f>
        <v>0</v>
      </c>
      <c r="E12" s="3"/>
    </row>
    <row r="13" spans="1:5">
      <c r="A13" s="5" t="s">
        <v>168</v>
      </c>
      <c r="B13" s="4"/>
      <c r="C13" s="9">
        <v>11</v>
      </c>
      <c r="D13" s="47">
        <v>23.9</v>
      </c>
      <c r="E13" s="13" t="s">
        <v>170</v>
      </c>
    </row>
    <row r="14" spans="1:5">
      <c r="A14" s="19" t="s">
        <v>169</v>
      </c>
      <c r="B14" s="4"/>
      <c r="C14" s="4"/>
      <c r="D14" s="46">
        <f>SUM(D12:D13)</f>
        <v>23.9</v>
      </c>
      <c r="E14" s="3"/>
    </row>
    <row r="15" spans="1:5">
      <c r="A15" s="5" t="s">
        <v>36</v>
      </c>
      <c r="B15" s="9"/>
      <c r="C15" s="17" t="s">
        <v>136</v>
      </c>
      <c r="D15" s="47">
        <v>9744.35</v>
      </c>
      <c r="E15" s="13" t="s">
        <v>140</v>
      </c>
    </row>
    <row r="16" spans="1:5">
      <c r="A16" s="5"/>
      <c r="B16" s="9"/>
      <c r="C16" s="17" t="s">
        <v>153</v>
      </c>
      <c r="D16" s="47">
        <v>20056.82</v>
      </c>
      <c r="E16" s="13" t="s">
        <v>154</v>
      </c>
    </row>
    <row r="17" spans="1:5">
      <c r="A17" s="5"/>
      <c r="B17" s="9"/>
      <c r="C17" s="17" t="s">
        <v>153</v>
      </c>
      <c r="D17" s="47">
        <v>3532.16</v>
      </c>
      <c r="E17" s="13" t="s">
        <v>155</v>
      </c>
    </row>
    <row r="18" spans="1:5">
      <c r="A18" s="19" t="s">
        <v>37</v>
      </c>
      <c r="B18" s="4"/>
      <c r="C18" s="20"/>
      <c r="D18" s="46">
        <f>SUM(D15:D17)</f>
        <v>33333.33</v>
      </c>
      <c r="E18" s="3"/>
    </row>
    <row r="19" spans="1:5">
      <c r="A19" s="5" t="s">
        <v>38</v>
      </c>
      <c r="B19" s="9"/>
      <c r="C19" s="17" t="s">
        <v>141</v>
      </c>
      <c r="D19" s="47">
        <v>810.81</v>
      </c>
      <c r="E19" s="13" t="s">
        <v>144</v>
      </c>
    </row>
    <row r="20" spans="1:5">
      <c r="A20" s="5"/>
      <c r="B20" s="9"/>
      <c r="C20" s="17" t="s">
        <v>79</v>
      </c>
      <c r="D20" s="47">
        <v>427.76</v>
      </c>
      <c r="E20" s="13" t="s">
        <v>162</v>
      </c>
    </row>
    <row r="21" spans="1:5">
      <c r="A21" s="19" t="s">
        <v>39</v>
      </c>
      <c r="B21" s="4"/>
      <c r="C21" s="20"/>
      <c r="D21" s="46">
        <f>SUM(D19:D20)</f>
        <v>1238.57</v>
      </c>
      <c r="E21" s="3"/>
    </row>
    <row r="22" spans="1:5">
      <c r="A22" s="5" t="s">
        <v>40</v>
      </c>
      <c r="B22" s="13"/>
      <c r="C22" s="17" t="s">
        <v>79</v>
      </c>
      <c r="D22" s="47">
        <v>6544.76</v>
      </c>
      <c r="E22" s="13" t="s">
        <v>167</v>
      </c>
    </row>
    <row r="23" spans="1:5">
      <c r="A23" s="5"/>
      <c r="B23" s="17"/>
      <c r="C23" s="7"/>
      <c r="D23" s="48"/>
    </row>
    <row r="24" spans="1:5">
      <c r="A24" s="19" t="s">
        <v>41</v>
      </c>
      <c r="B24" s="3"/>
      <c r="C24" s="21"/>
      <c r="D24" s="46">
        <f>SUM(D22)</f>
        <v>6544.76</v>
      </c>
      <c r="E24" s="3"/>
    </row>
    <row r="25" spans="1:5">
      <c r="A25" s="5" t="s">
        <v>42</v>
      </c>
      <c r="B25" s="13"/>
      <c r="C25" s="17" t="s">
        <v>102</v>
      </c>
      <c r="D25" s="47">
        <v>395</v>
      </c>
      <c r="E25" s="13" t="s">
        <v>247</v>
      </c>
    </row>
    <row r="26" spans="1:5">
      <c r="A26" s="19" t="s">
        <v>43</v>
      </c>
      <c r="B26" s="3"/>
      <c r="C26" s="21"/>
      <c r="D26" s="46">
        <f>SUM(D25)</f>
        <v>395</v>
      </c>
      <c r="E26" s="3"/>
    </row>
    <row r="27" spans="1:5">
      <c r="A27" s="5" t="s">
        <v>44</v>
      </c>
      <c r="B27" s="13"/>
      <c r="C27" s="17" t="s">
        <v>117</v>
      </c>
      <c r="D27" s="49">
        <v>3893.7</v>
      </c>
      <c r="E27" s="13" t="s">
        <v>146</v>
      </c>
    </row>
    <row r="28" spans="1:5">
      <c r="A28" s="5"/>
      <c r="B28" s="13"/>
      <c r="C28" s="17" t="s">
        <v>117</v>
      </c>
      <c r="D28" s="49">
        <v>3893.05</v>
      </c>
      <c r="E28" s="13" t="s">
        <v>200</v>
      </c>
    </row>
    <row r="29" spans="1:5">
      <c r="A29" s="5"/>
      <c r="B29" s="13"/>
      <c r="C29" s="17" t="s">
        <v>79</v>
      </c>
      <c r="D29" s="49">
        <v>1859.17</v>
      </c>
      <c r="E29" s="13" t="s">
        <v>166</v>
      </c>
    </row>
    <row r="30" spans="1:5">
      <c r="A30" s="5"/>
      <c r="B30" s="13"/>
      <c r="C30" s="17" t="s">
        <v>177</v>
      </c>
      <c r="D30" s="49">
        <v>20.83</v>
      </c>
      <c r="E30" s="13" t="s">
        <v>178</v>
      </c>
    </row>
    <row r="31" spans="1:5">
      <c r="A31" s="5"/>
      <c r="B31" s="13"/>
      <c r="C31" s="17" t="s">
        <v>177</v>
      </c>
      <c r="D31" s="49">
        <v>44.04</v>
      </c>
      <c r="E31" s="13" t="s">
        <v>248</v>
      </c>
    </row>
    <row r="32" spans="1:5">
      <c r="A32" s="5"/>
      <c r="B32" s="13"/>
      <c r="C32" s="17" t="s">
        <v>102</v>
      </c>
      <c r="D32" s="49">
        <v>4744.58</v>
      </c>
      <c r="E32" s="13" t="s">
        <v>184</v>
      </c>
    </row>
    <row r="33" spans="1:6">
      <c r="A33" s="5"/>
      <c r="B33" s="13"/>
      <c r="C33" s="17" t="s">
        <v>153</v>
      </c>
      <c r="D33" s="49">
        <v>0.65</v>
      </c>
      <c r="E33" s="13" t="s">
        <v>225</v>
      </c>
    </row>
    <row r="34" spans="1:6">
      <c r="A34" s="3" t="s">
        <v>45</v>
      </c>
      <c r="B34" s="3"/>
      <c r="C34" s="10"/>
      <c r="D34" s="46">
        <f xml:space="preserve"> SUM(D27:D33)</f>
        <v>14456.02</v>
      </c>
      <c r="E34" s="13"/>
    </row>
    <row r="35" spans="1:6">
      <c r="A35" s="13" t="s">
        <v>46</v>
      </c>
      <c r="B35" s="13"/>
      <c r="C35" s="17" t="s">
        <v>156</v>
      </c>
      <c r="D35" s="47">
        <v>1259</v>
      </c>
      <c r="E35" s="13" t="s">
        <v>157</v>
      </c>
    </row>
    <row r="36" spans="1:6">
      <c r="A36" s="13"/>
      <c r="B36" s="13"/>
      <c r="C36" s="17" t="s">
        <v>79</v>
      </c>
      <c r="D36" s="47">
        <v>7173.37</v>
      </c>
      <c r="E36" s="13" t="s">
        <v>164</v>
      </c>
      <c r="F36" s="28"/>
    </row>
    <row r="37" spans="1:6">
      <c r="A37" s="13"/>
      <c r="B37" s="13"/>
      <c r="C37" s="17" t="s">
        <v>79</v>
      </c>
      <c r="D37" s="47">
        <v>4097.55</v>
      </c>
      <c r="E37" s="13" t="s">
        <v>165</v>
      </c>
    </row>
    <row r="38" spans="1:6">
      <c r="A38" s="13"/>
      <c r="B38" s="13"/>
      <c r="C38" s="17" t="s">
        <v>212</v>
      </c>
      <c r="D38" s="47">
        <v>21.98</v>
      </c>
      <c r="E38" s="13" t="s">
        <v>249</v>
      </c>
    </row>
    <row r="39" spans="1:6">
      <c r="A39" s="13"/>
      <c r="B39" s="13"/>
      <c r="C39" s="17" t="s">
        <v>216</v>
      </c>
      <c r="D39" s="47">
        <v>30</v>
      </c>
      <c r="E39" s="13" t="s">
        <v>250</v>
      </c>
    </row>
    <row r="40" spans="1:6">
      <c r="A40" s="13"/>
      <c r="B40" s="13"/>
      <c r="C40" s="17" t="s">
        <v>216</v>
      </c>
      <c r="D40" s="47">
        <v>50</v>
      </c>
      <c r="E40" s="13" t="s">
        <v>250</v>
      </c>
    </row>
    <row r="41" spans="1:6">
      <c r="A41" s="13"/>
      <c r="B41" s="13"/>
      <c r="C41" s="17" t="s">
        <v>181</v>
      </c>
      <c r="D41" s="47">
        <v>120</v>
      </c>
      <c r="E41" s="13" t="s">
        <v>250</v>
      </c>
    </row>
    <row r="42" spans="1:6">
      <c r="A42" s="3" t="s">
        <v>47</v>
      </c>
      <c r="B42" s="3"/>
      <c r="C42" s="10"/>
      <c r="D42" s="46">
        <f>SUM(D35:D41)</f>
        <v>12751.899999999998</v>
      </c>
      <c r="E42" s="3"/>
    </row>
    <row r="43" spans="1:6">
      <c r="A43" s="13" t="s">
        <v>48</v>
      </c>
      <c r="B43" s="13"/>
      <c r="C43" s="17" t="s">
        <v>141</v>
      </c>
      <c r="D43" s="47">
        <v>300</v>
      </c>
      <c r="E43" s="13" t="s">
        <v>142</v>
      </c>
    </row>
    <row r="44" spans="1:6">
      <c r="A44" s="13"/>
      <c r="B44" s="13"/>
      <c r="C44" s="17" t="s">
        <v>141</v>
      </c>
      <c r="D44" s="47">
        <v>4700.5</v>
      </c>
      <c r="E44" s="13" t="s">
        <v>143</v>
      </c>
    </row>
    <row r="45" spans="1:6">
      <c r="A45" s="13"/>
      <c r="B45" s="13"/>
      <c r="C45" s="17" t="s">
        <v>141</v>
      </c>
      <c r="D45" s="47">
        <v>1071</v>
      </c>
      <c r="E45" s="13" t="s">
        <v>147</v>
      </c>
    </row>
    <row r="46" spans="1:6">
      <c r="A46" s="13"/>
      <c r="B46" s="13"/>
      <c r="C46" s="17" t="s">
        <v>148</v>
      </c>
      <c r="D46" s="47">
        <v>201.84</v>
      </c>
      <c r="E46" s="13" t="s">
        <v>152</v>
      </c>
    </row>
    <row r="47" spans="1:6">
      <c r="A47" s="13"/>
      <c r="B47" s="13"/>
      <c r="C47" s="17" t="s">
        <v>156</v>
      </c>
      <c r="D47" s="47">
        <v>3</v>
      </c>
      <c r="E47" s="13" t="s">
        <v>158</v>
      </c>
    </row>
    <row r="48" spans="1:6">
      <c r="A48" s="13"/>
      <c r="B48" s="13"/>
      <c r="C48" s="17" t="s">
        <v>156</v>
      </c>
      <c r="D48" s="47">
        <v>280</v>
      </c>
      <c r="E48" s="13" t="s">
        <v>159</v>
      </c>
    </row>
    <row r="49" spans="1:5">
      <c r="A49" s="13"/>
      <c r="B49" s="13"/>
      <c r="C49" s="17" t="s">
        <v>156</v>
      </c>
      <c r="D49" s="47">
        <v>6</v>
      </c>
      <c r="E49" s="13" t="s">
        <v>160</v>
      </c>
    </row>
    <row r="50" spans="1:5">
      <c r="A50" s="13"/>
      <c r="B50" s="13"/>
      <c r="C50" s="17" t="s">
        <v>156</v>
      </c>
      <c r="D50" s="47">
        <v>409.79</v>
      </c>
      <c r="E50" s="13" t="s">
        <v>161</v>
      </c>
    </row>
    <row r="51" spans="1:5">
      <c r="A51" s="13"/>
      <c r="B51" s="13"/>
      <c r="C51" s="17" t="s">
        <v>79</v>
      </c>
      <c r="D51" s="47">
        <v>13214.14</v>
      </c>
      <c r="E51" s="13" t="s">
        <v>163</v>
      </c>
    </row>
    <row r="52" spans="1:5">
      <c r="A52" s="13"/>
      <c r="B52" s="13"/>
      <c r="C52" s="17" t="s">
        <v>79</v>
      </c>
      <c r="D52" s="47">
        <v>104.25</v>
      </c>
      <c r="E52" s="13" t="s">
        <v>171</v>
      </c>
    </row>
    <row r="53" spans="1:5">
      <c r="A53" s="13"/>
      <c r="B53" s="13"/>
      <c r="C53" s="17" t="s">
        <v>79</v>
      </c>
      <c r="D53" s="47">
        <v>271.85000000000002</v>
      </c>
      <c r="E53" s="13" t="s">
        <v>173</v>
      </c>
    </row>
    <row r="54" spans="1:5">
      <c r="A54" s="13"/>
      <c r="B54" s="13"/>
      <c r="C54" s="17" t="s">
        <v>102</v>
      </c>
      <c r="D54" s="47">
        <v>12217.97</v>
      </c>
      <c r="E54" s="13" t="s">
        <v>182</v>
      </c>
    </row>
    <row r="55" spans="1:5">
      <c r="A55" s="13"/>
      <c r="B55" s="13"/>
      <c r="C55" s="17" t="s">
        <v>102</v>
      </c>
      <c r="D55" s="47">
        <v>309.49</v>
      </c>
      <c r="E55" s="13" t="s">
        <v>183</v>
      </c>
    </row>
    <row r="56" spans="1:5">
      <c r="A56" s="13"/>
      <c r="B56" s="13"/>
      <c r="C56" s="17" t="s">
        <v>102</v>
      </c>
      <c r="D56" s="47">
        <v>470</v>
      </c>
      <c r="E56" s="13" t="s">
        <v>185</v>
      </c>
    </row>
    <row r="57" spans="1:5">
      <c r="A57" s="13"/>
      <c r="B57" s="13"/>
      <c r="C57" s="17" t="s">
        <v>141</v>
      </c>
      <c r="D57" s="47">
        <v>58</v>
      </c>
      <c r="E57" s="13" t="s">
        <v>219</v>
      </c>
    </row>
    <row r="58" spans="1:5">
      <c r="A58" s="13"/>
      <c r="B58" s="13"/>
      <c r="C58" s="17" t="s">
        <v>141</v>
      </c>
      <c r="D58" s="47">
        <v>4</v>
      </c>
      <c r="E58" s="13" t="s">
        <v>218</v>
      </c>
    </row>
    <row r="59" spans="1:5">
      <c r="A59" s="13"/>
      <c r="B59" s="13"/>
      <c r="C59" s="17" t="s">
        <v>141</v>
      </c>
      <c r="D59" s="47">
        <v>179.01</v>
      </c>
      <c r="E59" s="13" t="s">
        <v>220</v>
      </c>
    </row>
    <row r="60" spans="1:5">
      <c r="A60" s="13"/>
      <c r="B60" s="13"/>
      <c r="C60" s="17" t="s">
        <v>102</v>
      </c>
      <c r="D60" s="47">
        <v>97.06</v>
      </c>
      <c r="E60" s="13" t="s">
        <v>221</v>
      </c>
    </row>
    <row r="61" spans="1:5">
      <c r="A61" s="13"/>
      <c r="B61" s="13"/>
      <c r="C61" s="17" t="s">
        <v>102</v>
      </c>
      <c r="D61" s="47">
        <v>336.59</v>
      </c>
      <c r="E61" s="13" t="s">
        <v>222</v>
      </c>
    </row>
    <row r="62" spans="1:5">
      <c r="A62" s="13"/>
      <c r="B62" s="13"/>
      <c r="C62" s="17" t="s">
        <v>156</v>
      </c>
      <c r="D62" s="47">
        <v>279.05</v>
      </c>
      <c r="E62" s="13" t="s">
        <v>223</v>
      </c>
    </row>
    <row r="63" spans="1:5">
      <c r="A63" s="13"/>
      <c r="B63" s="13"/>
      <c r="C63" s="17" t="s">
        <v>156</v>
      </c>
      <c r="D63" s="47">
        <v>35.81</v>
      </c>
      <c r="E63" s="13" t="s">
        <v>223</v>
      </c>
    </row>
    <row r="64" spans="1:5">
      <c r="A64" s="13"/>
      <c r="B64" s="13"/>
      <c r="C64" s="17" t="s">
        <v>156</v>
      </c>
      <c r="D64" s="47">
        <v>85.42</v>
      </c>
      <c r="E64" s="13" t="s">
        <v>223</v>
      </c>
    </row>
    <row r="65" spans="1:5">
      <c r="A65" s="13"/>
      <c r="B65" s="13"/>
      <c r="C65" s="17" t="s">
        <v>156</v>
      </c>
      <c r="D65" s="47">
        <v>1.77</v>
      </c>
      <c r="E65" s="13" t="s">
        <v>223</v>
      </c>
    </row>
    <row r="66" spans="1:5">
      <c r="A66" s="13"/>
      <c r="B66" s="13"/>
      <c r="C66" s="17" t="s">
        <v>148</v>
      </c>
      <c r="D66" s="47">
        <v>747.45</v>
      </c>
      <c r="E66" s="13" t="s">
        <v>224</v>
      </c>
    </row>
    <row r="67" spans="1:5">
      <c r="A67" s="3" t="s">
        <v>49</v>
      </c>
      <c r="B67" s="3"/>
      <c r="C67" s="10"/>
      <c r="D67" s="46">
        <f>SUM(D43:D66)</f>
        <v>35383.989999999983</v>
      </c>
      <c r="E67" s="14"/>
    </row>
    <row r="68" spans="1:5">
      <c r="A68" s="13" t="s">
        <v>50</v>
      </c>
      <c r="B68" s="13"/>
      <c r="C68" s="17" t="s">
        <v>156</v>
      </c>
      <c r="D68" s="47">
        <v>198.32</v>
      </c>
      <c r="E68" s="35" t="s">
        <v>246</v>
      </c>
    </row>
    <row r="69" spans="1:5">
      <c r="A69" s="13"/>
      <c r="B69" s="13"/>
      <c r="C69" s="17" t="s">
        <v>156</v>
      </c>
      <c r="D69" s="47">
        <v>931.79</v>
      </c>
      <c r="E69" s="35" t="s">
        <v>246</v>
      </c>
    </row>
    <row r="70" spans="1:5">
      <c r="A70" s="13"/>
      <c r="B70" s="13"/>
      <c r="C70" s="17" t="s">
        <v>156</v>
      </c>
      <c r="D70" s="47">
        <v>187.69</v>
      </c>
      <c r="E70" s="35" t="s">
        <v>246</v>
      </c>
    </row>
    <row r="71" spans="1:5">
      <c r="A71" s="13"/>
      <c r="B71" s="13"/>
      <c r="C71" s="17" t="s">
        <v>186</v>
      </c>
      <c r="D71" s="47">
        <v>478.63</v>
      </c>
      <c r="E71" s="35" t="s">
        <v>246</v>
      </c>
    </row>
    <row r="72" spans="1:5">
      <c r="A72" s="13"/>
      <c r="B72" s="13"/>
      <c r="C72" s="17" t="s">
        <v>141</v>
      </c>
      <c r="D72" s="47">
        <v>247.53</v>
      </c>
      <c r="E72" s="35" t="s">
        <v>246</v>
      </c>
    </row>
    <row r="73" spans="1:5">
      <c r="A73" s="13"/>
      <c r="B73" s="13"/>
      <c r="C73" s="17" t="s">
        <v>141</v>
      </c>
      <c r="D73" s="47">
        <v>120</v>
      </c>
      <c r="E73" s="35" t="s">
        <v>263</v>
      </c>
    </row>
    <row r="74" spans="1:5">
      <c r="A74" s="13"/>
      <c r="B74" s="13"/>
      <c r="C74" s="17" t="s">
        <v>141</v>
      </c>
      <c r="D74" s="47">
        <v>96.66</v>
      </c>
      <c r="E74" s="35" t="s">
        <v>246</v>
      </c>
    </row>
    <row r="75" spans="1:5">
      <c r="A75" s="13"/>
      <c r="B75" s="13"/>
      <c r="C75" s="17" t="s">
        <v>141</v>
      </c>
      <c r="D75" s="47">
        <v>277.08999999999997</v>
      </c>
      <c r="E75" s="35" t="s">
        <v>246</v>
      </c>
    </row>
    <row r="76" spans="1:5">
      <c r="A76" s="13"/>
      <c r="B76" s="13"/>
      <c r="C76" s="17" t="s">
        <v>141</v>
      </c>
      <c r="D76" s="47">
        <v>46</v>
      </c>
      <c r="E76" s="35" t="s">
        <v>246</v>
      </c>
    </row>
    <row r="77" spans="1:5">
      <c r="A77" s="13"/>
      <c r="B77" s="13"/>
      <c r="C77" s="17" t="s">
        <v>141</v>
      </c>
      <c r="D77" s="47">
        <v>306.92</v>
      </c>
      <c r="E77" s="35" t="s">
        <v>246</v>
      </c>
    </row>
    <row r="78" spans="1:5">
      <c r="A78" s="3" t="s">
        <v>52</v>
      </c>
      <c r="B78" s="3"/>
      <c r="C78" s="10"/>
      <c r="D78" s="46">
        <f>SUM(D68:D77)</f>
        <v>2890.63</v>
      </c>
      <c r="E78" s="3"/>
    </row>
    <row r="79" spans="1:5">
      <c r="A79" s="8">
        <v>20.12</v>
      </c>
      <c r="B79" s="13"/>
      <c r="C79" s="17" t="s">
        <v>136</v>
      </c>
      <c r="D79" s="47">
        <v>2000</v>
      </c>
      <c r="E79" s="13" t="s">
        <v>139</v>
      </c>
    </row>
    <row r="80" spans="1:5">
      <c r="A80" s="8"/>
      <c r="B80" s="13"/>
      <c r="C80" s="17" t="s">
        <v>100</v>
      </c>
      <c r="D80" s="47">
        <v>2000</v>
      </c>
      <c r="E80" s="13" t="s">
        <v>262</v>
      </c>
    </row>
    <row r="81" spans="1:10" s="2" customFormat="1">
      <c r="A81" s="23" t="s">
        <v>80</v>
      </c>
      <c r="B81" s="3"/>
      <c r="C81" s="10"/>
      <c r="D81" s="46">
        <f>SUM(D79:D80)</f>
        <v>4000</v>
      </c>
      <c r="E81" s="3"/>
      <c r="J81" s="27"/>
    </row>
    <row r="82" spans="1:10">
      <c r="A82" s="13" t="s">
        <v>53</v>
      </c>
      <c r="B82" s="13"/>
      <c r="C82" s="17"/>
      <c r="D82" s="47"/>
      <c r="E82" s="13"/>
    </row>
    <row r="83" spans="1:10">
      <c r="A83" s="3" t="s">
        <v>55</v>
      </c>
      <c r="B83" s="3"/>
      <c r="C83" s="10"/>
      <c r="D83" s="46">
        <f>SUM(D82)</f>
        <v>0</v>
      </c>
      <c r="E83" s="3"/>
    </row>
    <row r="84" spans="1:10">
      <c r="A84" s="8">
        <v>20.25</v>
      </c>
      <c r="B84" s="13"/>
      <c r="C84" s="17" t="s">
        <v>148</v>
      </c>
      <c r="D84" s="47">
        <v>2120.7600000000002</v>
      </c>
      <c r="E84" s="13" t="s">
        <v>261</v>
      </c>
    </row>
    <row r="85" spans="1:10">
      <c r="A85" s="8"/>
      <c r="B85" s="13"/>
      <c r="C85" s="17" t="s">
        <v>148</v>
      </c>
      <c r="D85" s="47">
        <v>3859.72</v>
      </c>
      <c r="E85" s="13" t="s">
        <v>260</v>
      </c>
    </row>
    <row r="86" spans="1:10">
      <c r="A86" s="8"/>
      <c r="B86" s="13"/>
      <c r="C86" s="17" t="s">
        <v>153</v>
      </c>
      <c r="D86" s="47">
        <v>8000</v>
      </c>
      <c r="E86" s="13" t="s">
        <v>258</v>
      </c>
    </row>
    <row r="87" spans="1:10">
      <c r="A87" s="8"/>
      <c r="B87" s="13"/>
      <c r="C87" s="17" t="s">
        <v>102</v>
      </c>
      <c r="D87" s="47">
        <v>2676.51</v>
      </c>
      <c r="E87" s="13" t="s">
        <v>259</v>
      </c>
    </row>
    <row r="88" spans="1:10">
      <c r="A88" s="8"/>
      <c r="B88" s="13"/>
      <c r="C88" s="17" t="s">
        <v>174</v>
      </c>
      <c r="D88" s="47">
        <v>120</v>
      </c>
      <c r="E88" s="13" t="s">
        <v>258</v>
      </c>
    </row>
    <row r="89" spans="1:10">
      <c r="A89" s="3" t="s">
        <v>56</v>
      </c>
      <c r="B89" s="3"/>
      <c r="C89" s="10"/>
      <c r="D89" s="46">
        <f>SUM(D84:D88)</f>
        <v>16776.989999999998</v>
      </c>
      <c r="E89" s="3"/>
    </row>
    <row r="90" spans="1:10">
      <c r="A90" s="13" t="s">
        <v>57</v>
      </c>
      <c r="B90" s="13"/>
      <c r="C90" s="17" t="s">
        <v>156</v>
      </c>
      <c r="D90" s="47">
        <v>65</v>
      </c>
      <c r="E90" s="13" t="s">
        <v>256</v>
      </c>
    </row>
    <row r="91" spans="1:10">
      <c r="A91" s="13"/>
      <c r="B91" s="13"/>
      <c r="C91" s="17" t="s">
        <v>217</v>
      </c>
      <c r="D91" s="47">
        <v>219.68</v>
      </c>
      <c r="E91" s="13" t="s">
        <v>257</v>
      </c>
    </row>
    <row r="92" spans="1:10">
      <c r="A92" s="3" t="s">
        <v>58</v>
      </c>
      <c r="B92" s="3"/>
      <c r="C92" s="10"/>
      <c r="D92" s="46">
        <f>SUM(D90:D91)</f>
        <v>284.68</v>
      </c>
      <c r="E92" s="3"/>
    </row>
    <row r="93" spans="1:10">
      <c r="A93" s="13" t="s">
        <v>59</v>
      </c>
      <c r="B93" s="13"/>
      <c r="C93" s="17" t="s">
        <v>79</v>
      </c>
      <c r="D93" s="47">
        <v>112.35</v>
      </c>
      <c r="E93" s="13" t="s">
        <v>172</v>
      </c>
    </row>
    <row r="94" spans="1:10">
      <c r="A94" s="3" t="s">
        <v>60</v>
      </c>
      <c r="B94" s="3"/>
      <c r="C94" s="10"/>
      <c r="D94" s="46">
        <f>SUM(D93:D93)</f>
        <v>112.35</v>
      </c>
      <c r="E94" s="3"/>
    </row>
    <row r="95" spans="1:10">
      <c r="A95" s="13" t="s">
        <v>61</v>
      </c>
      <c r="B95" s="13"/>
      <c r="C95" s="17" t="s">
        <v>136</v>
      </c>
      <c r="D95" s="47">
        <v>10</v>
      </c>
      <c r="E95" s="13" t="s">
        <v>137</v>
      </c>
    </row>
    <row r="96" spans="1:10">
      <c r="A96" s="13"/>
      <c r="B96" s="13"/>
      <c r="C96" s="17" t="s">
        <v>136</v>
      </c>
      <c r="D96" s="47">
        <v>10</v>
      </c>
      <c r="E96" s="13" t="s">
        <v>138</v>
      </c>
    </row>
    <row r="97" spans="1:5">
      <c r="A97" s="13"/>
      <c r="B97" s="13"/>
      <c r="C97" s="17" t="s">
        <v>141</v>
      </c>
      <c r="D97" s="47">
        <v>196.35</v>
      </c>
      <c r="E97" s="13" t="s">
        <v>145</v>
      </c>
    </row>
    <row r="98" spans="1:5">
      <c r="A98" s="13"/>
      <c r="B98" s="13"/>
      <c r="C98" s="17" t="s">
        <v>79</v>
      </c>
      <c r="D98" s="47">
        <v>296.31</v>
      </c>
      <c r="E98" s="13" t="s">
        <v>145</v>
      </c>
    </row>
    <row r="99" spans="1:5">
      <c r="A99" s="13"/>
      <c r="B99" s="13"/>
      <c r="C99" s="17" t="s">
        <v>174</v>
      </c>
      <c r="D99" s="47">
        <v>2.25</v>
      </c>
      <c r="E99" s="13" t="s">
        <v>175</v>
      </c>
    </row>
    <row r="100" spans="1:5">
      <c r="A100" s="13"/>
      <c r="B100" s="13"/>
      <c r="C100" s="17" t="s">
        <v>174</v>
      </c>
      <c r="D100" s="47">
        <v>46.68</v>
      </c>
      <c r="E100" s="13" t="s">
        <v>176</v>
      </c>
    </row>
    <row r="101" spans="1:5">
      <c r="A101" s="13"/>
      <c r="B101" s="13"/>
      <c r="C101" s="17" t="s">
        <v>179</v>
      </c>
      <c r="D101" s="47">
        <v>336.09</v>
      </c>
      <c r="E101" s="13" t="s">
        <v>180</v>
      </c>
    </row>
    <row r="102" spans="1:5">
      <c r="A102" s="13"/>
      <c r="B102" s="13"/>
      <c r="C102" s="17" t="s">
        <v>181</v>
      </c>
      <c r="D102" s="47">
        <v>84.01</v>
      </c>
      <c r="E102" s="13" t="s">
        <v>251</v>
      </c>
    </row>
    <row r="103" spans="1:5">
      <c r="A103" s="13"/>
      <c r="B103" s="13"/>
      <c r="C103" s="17" t="s">
        <v>100</v>
      </c>
      <c r="D103" s="47">
        <v>3960</v>
      </c>
      <c r="E103" s="13" t="s">
        <v>252</v>
      </c>
    </row>
    <row r="104" spans="1:5">
      <c r="A104" s="13"/>
      <c r="B104" s="13"/>
      <c r="C104" s="17" t="s">
        <v>79</v>
      </c>
      <c r="D104" s="47">
        <v>409.44</v>
      </c>
      <c r="E104" s="13" t="s">
        <v>247</v>
      </c>
    </row>
    <row r="105" spans="1:5">
      <c r="A105" s="13"/>
      <c r="B105" s="13"/>
      <c r="C105" s="17" t="s">
        <v>136</v>
      </c>
      <c r="D105" s="47">
        <v>29.25</v>
      </c>
      <c r="E105" s="13" t="s">
        <v>250</v>
      </c>
    </row>
    <row r="106" spans="1:5">
      <c r="A106" s="3" t="s">
        <v>62</v>
      </c>
      <c r="B106" s="3"/>
      <c r="C106" s="10"/>
      <c r="D106" s="46">
        <f>SUM(D95:D105)</f>
        <v>5380.3799999999992</v>
      </c>
      <c r="E106" s="3"/>
    </row>
    <row r="107" spans="1:5">
      <c r="A107" s="8">
        <v>59.17</v>
      </c>
      <c r="B107" s="13"/>
      <c r="C107" s="17" t="s">
        <v>156</v>
      </c>
      <c r="D107" s="47">
        <v>3589.92</v>
      </c>
      <c r="E107" s="13" t="s">
        <v>253</v>
      </c>
    </row>
    <row r="108" spans="1:5">
      <c r="A108" s="8"/>
      <c r="B108" s="13"/>
      <c r="C108" s="17" t="s">
        <v>156</v>
      </c>
      <c r="D108" s="47">
        <v>3671.81</v>
      </c>
      <c r="E108" s="13" t="s">
        <v>253</v>
      </c>
    </row>
    <row r="109" spans="1:5">
      <c r="A109" s="8"/>
      <c r="B109" s="13"/>
      <c r="C109" s="17" t="s">
        <v>156</v>
      </c>
      <c r="D109" s="47">
        <v>2724.73</v>
      </c>
      <c r="E109" s="13" t="s">
        <v>253</v>
      </c>
    </row>
    <row r="110" spans="1:5">
      <c r="A110" s="8"/>
      <c r="B110" s="13"/>
      <c r="C110" s="17" t="s">
        <v>156</v>
      </c>
      <c r="D110" s="47">
        <v>5461.31</v>
      </c>
      <c r="E110" s="13" t="s">
        <v>253</v>
      </c>
    </row>
    <row r="111" spans="1:5">
      <c r="A111" s="8"/>
      <c r="B111" s="13"/>
      <c r="C111" s="17" t="s">
        <v>156</v>
      </c>
      <c r="D111" s="47">
        <v>1738.18</v>
      </c>
      <c r="E111" s="13" t="s">
        <v>253</v>
      </c>
    </row>
    <row r="112" spans="1:5">
      <c r="A112" s="8"/>
      <c r="B112" s="13"/>
      <c r="C112" s="17" t="s">
        <v>156</v>
      </c>
      <c r="D112" s="47">
        <v>2675.99</v>
      </c>
      <c r="E112" s="13" t="s">
        <v>253</v>
      </c>
    </row>
    <row r="113" spans="1:9">
      <c r="A113" s="8"/>
      <c r="B113" s="13"/>
      <c r="C113" s="17" t="s">
        <v>156</v>
      </c>
      <c r="D113" s="47">
        <v>2804.18</v>
      </c>
      <c r="E113" s="13" t="s">
        <v>253</v>
      </c>
    </row>
    <row r="114" spans="1:9">
      <c r="A114" s="8"/>
      <c r="B114" s="13"/>
      <c r="C114" s="17" t="s">
        <v>156</v>
      </c>
      <c r="D114" s="47">
        <v>3100</v>
      </c>
      <c r="E114" s="13" t="s">
        <v>254</v>
      </c>
    </row>
    <row r="115" spans="1:9">
      <c r="A115" s="8"/>
      <c r="B115" s="13"/>
      <c r="C115" s="17" t="s">
        <v>156</v>
      </c>
      <c r="D115" s="47">
        <v>6278.1</v>
      </c>
      <c r="E115" s="13" t="s">
        <v>253</v>
      </c>
    </row>
    <row r="116" spans="1:9">
      <c r="A116" s="8"/>
      <c r="B116" s="13"/>
      <c r="C116" s="17" t="s">
        <v>156</v>
      </c>
      <c r="D116" s="47">
        <v>15500</v>
      </c>
      <c r="E116" s="13" t="s">
        <v>254</v>
      </c>
      <c r="I116" s="28"/>
    </row>
    <row r="117" spans="1:9">
      <c r="A117" s="8"/>
      <c r="B117" s="13"/>
      <c r="C117" s="17" t="s">
        <v>156</v>
      </c>
      <c r="D117" s="47">
        <v>15297.7</v>
      </c>
      <c r="E117" s="13" t="s">
        <v>254</v>
      </c>
    </row>
    <row r="118" spans="1:9">
      <c r="A118" s="8"/>
      <c r="B118" s="13"/>
      <c r="C118" s="17" t="s">
        <v>156</v>
      </c>
      <c r="D118" s="47">
        <v>2830.31</v>
      </c>
      <c r="E118" s="13" t="s">
        <v>253</v>
      </c>
    </row>
    <row r="119" spans="1:9">
      <c r="A119" s="8"/>
      <c r="B119" s="13"/>
      <c r="C119" s="17" t="s">
        <v>156</v>
      </c>
      <c r="D119" s="47">
        <v>146.22999999999999</v>
      </c>
      <c r="E119" s="13" t="s">
        <v>255</v>
      </c>
    </row>
    <row r="120" spans="1:9">
      <c r="A120" s="8"/>
      <c r="B120" s="13"/>
      <c r="C120" s="17" t="s">
        <v>156</v>
      </c>
      <c r="D120" s="47">
        <v>2948.46</v>
      </c>
      <c r="E120" s="13" t="s">
        <v>253</v>
      </c>
    </row>
    <row r="121" spans="1:9">
      <c r="A121" s="8"/>
      <c r="B121" s="13"/>
      <c r="C121" s="17" t="s">
        <v>156</v>
      </c>
      <c r="D121" s="47">
        <v>4289.38</v>
      </c>
      <c r="E121" s="13" t="s">
        <v>253</v>
      </c>
    </row>
    <row r="122" spans="1:9">
      <c r="A122" s="8"/>
      <c r="B122" s="13"/>
      <c r="C122" s="17" t="s">
        <v>174</v>
      </c>
      <c r="D122" s="47">
        <v>440000</v>
      </c>
      <c r="E122" s="13" t="s">
        <v>254</v>
      </c>
    </row>
    <row r="123" spans="1:9">
      <c r="A123" s="23" t="s">
        <v>64</v>
      </c>
      <c r="B123" s="3"/>
      <c r="C123" s="10"/>
      <c r="D123" s="46">
        <f>SUM(D107:D122)</f>
        <v>513056.3</v>
      </c>
      <c r="E123" s="3"/>
    </row>
    <row r="124" spans="1:9">
      <c r="A124" s="8" t="s">
        <v>53</v>
      </c>
      <c r="B124" s="3"/>
      <c r="C124" s="10"/>
      <c r="D124" s="47">
        <v>525</v>
      </c>
      <c r="E124" s="3"/>
    </row>
    <row r="125" spans="1:9">
      <c r="A125" s="26" t="s">
        <v>55</v>
      </c>
      <c r="B125" s="3"/>
      <c r="C125" s="10"/>
      <c r="D125" s="46">
        <f>SUM(D124)</f>
        <v>525</v>
      </c>
      <c r="E125" s="3"/>
    </row>
    <row r="126" spans="1:9">
      <c r="A126" s="24" t="s">
        <v>65</v>
      </c>
      <c r="B126" s="13"/>
      <c r="C126" s="6" t="s">
        <v>82</v>
      </c>
      <c r="D126" s="50">
        <v>7107</v>
      </c>
      <c r="E126" s="13" t="s">
        <v>189</v>
      </c>
    </row>
    <row r="127" spans="1:9">
      <c r="A127" s="26" t="s">
        <v>67</v>
      </c>
      <c r="B127" s="13"/>
      <c r="C127" s="6"/>
      <c r="D127" s="46">
        <f>SUM(D126)</f>
        <v>7107</v>
      </c>
      <c r="E127" s="13"/>
    </row>
    <row r="128" spans="1:9">
      <c r="A128" s="41">
        <v>65.010000000000005</v>
      </c>
      <c r="B128" s="13"/>
      <c r="C128" s="17"/>
      <c r="D128" s="47">
        <v>2091904.38</v>
      </c>
      <c r="E128" s="13"/>
    </row>
    <row r="129" spans="1:5">
      <c r="A129" s="42" t="s">
        <v>150</v>
      </c>
      <c r="B129" s="13"/>
      <c r="C129" s="6"/>
      <c r="D129" s="46">
        <f>D128</f>
        <v>2091904.38</v>
      </c>
      <c r="E129" s="13"/>
    </row>
    <row r="130" spans="1:5">
      <c r="A130" s="41" t="s">
        <v>70</v>
      </c>
      <c r="B130" s="13"/>
      <c r="C130" s="17"/>
      <c r="D130" s="47">
        <v>3122954.97</v>
      </c>
      <c r="E130" s="13"/>
    </row>
    <row r="131" spans="1:5">
      <c r="A131" s="42" t="s">
        <v>151</v>
      </c>
      <c r="B131" s="3"/>
      <c r="C131" s="10"/>
      <c r="D131" s="46">
        <f>SUM(D130)</f>
        <v>3122954.97</v>
      </c>
      <c r="E131" s="3"/>
    </row>
    <row r="132" spans="1:5">
      <c r="D132" s="51">
        <f>D12+D18+D21+D24+D26+D34+D42+D67+D78+D81+D83+D89+D92+D94+D106+D123+D127+D125+D14+D129+D131</f>
        <v>5869120.1500000004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32"/>
  <sheetViews>
    <sheetView topLeftCell="A103" zoomScaleNormal="100" workbookViewId="0">
      <selection activeCell="E128" sqref="E128"/>
    </sheetView>
  </sheetViews>
  <sheetFormatPr defaultRowHeight="15"/>
  <cols>
    <col min="1" max="1" width="24.140625" style="1" customWidth="1"/>
    <col min="2" max="2" width="12.7109375" style="1" customWidth="1"/>
    <col min="3" max="3" width="9.140625" style="1"/>
    <col min="4" max="4" width="13.5703125" style="1" customWidth="1"/>
    <col min="5" max="5" width="84.140625" style="1" bestFit="1" customWidth="1"/>
    <col min="6" max="8" width="9.140625" style="1"/>
    <col min="9" max="9" width="11.7109375" style="1" bestFit="1" customWidth="1"/>
    <col min="10" max="16384" width="9.140625" style="1"/>
  </cols>
  <sheetData>
    <row r="1" spans="1:5">
      <c r="A1" s="2" t="s">
        <v>0</v>
      </c>
      <c r="B1" s="2"/>
      <c r="C1" s="2"/>
      <c r="D1" s="2"/>
    </row>
    <row r="2" spans="1:5">
      <c r="A2" s="2" t="s">
        <v>1</v>
      </c>
      <c r="B2" s="2"/>
      <c r="C2" s="2"/>
      <c r="D2" s="2"/>
    </row>
    <row r="3" spans="1:5">
      <c r="A3" s="2"/>
      <c r="B3" s="2"/>
      <c r="C3" s="2"/>
      <c r="D3" s="2"/>
    </row>
    <row r="4" spans="1:5">
      <c r="A4" s="2" t="s">
        <v>2</v>
      </c>
      <c r="B4" s="2"/>
      <c r="C4" s="2"/>
      <c r="D4" s="2"/>
    </row>
    <row r="5" spans="1:5">
      <c r="A5" s="2" t="s">
        <v>33</v>
      </c>
      <c r="B5" s="2"/>
      <c r="C5" s="2"/>
      <c r="D5" s="2"/>
    </row>
    <row r="6" spans="1:5">
      <c r="A6" s="2"/>
      <c r="B6" s="2"/>
      <c r="C6" s="2"/>
      <c r="D6" s="2"/>
    </row>
    <row r="7" spans="1:5">
      <c r="A7" s="2"/>
      <c r="B7" s="2"/>
      <c r="C7" s="2"/>
      <c r="D7" s="2"/>
    </row>
    <row r="8" spans="1:5">
      <c r="A8" s="2" t="s">
        <v>31</v>
      </c>
      <c r="B8" s="2"/>
      <c r="C8" s="2"/>
      <c r="D8" s="2" t="s">
        <v>195</v>
      </c>
    </row>
    <row r="10" spans="1:5">
      <c r="A10" s="3" t="s">
        <v>4</v>
      </c>
      <c r="B10" s="4" t="s">
        <v>5</v>
      </c>
      <c r="C10" s="4" t="s">
        <v>6</v>
      </c>
      <c r="D10" s="4" t="s">
        <v>7</v>
      </c>
      <c r="E10" s="3" t="s">
        <v>8</v>
      </c>
    </row>
    <row r="11" spans="1:5">
      <c r="A11" s="5" t="s">
        <v>34</v>
      </c>
      <c r="B11" s="4" t="s">
        <v>196</v>
      </c>
      <c r="C11" s="17" t="s">
        <v>102</v>
      </c>
      <c r="D11" s="58">
        <v>8296.68</v>
      </c>
      <c r="E11" s="13" t="s">
        <v>279</v>
      </c>
    </row>
    <row r="12" spans="1:5">
      <c r="A12" s="19" t="s">
        <v>35</v>
      </c>
      <c r="B12" s="4"/>
      <c r="C12" s="4"/>
      <c r="D12" s="55">
        <f>SUM(D11:D11)</f>
        <v>8296.68</v>
      </c>
      <c r="E12" s="3"/>
    </row>
    <row r="13" spans="1:5">
      <c r="A13" s="5" t="s">
        <v>36</v>
      </c>
      <c r="B13" s="9"/>
      <c r="C13" s="17" t="s">
        <v>153</v>
      </c>
      <c r="D13" s="33">
        <v>729.69</v>
      </c>
      <c r="E13" s="13" t="s">
        <v>201</v>
      </c>
    </row>
    <row r="14" spans="1:5">
      <c r="A14" s="5"/>
      <c r="B14" s="9"/>
      <c r="C14" s="17" t="s">
        <v>102</v>
      </c>
      <c r="D14" s="33">
        <v>15065.41</v>
      </c>
      <c r="E14" s="13" t="s">
        <v>276</v>
      </c>
    </row>
    <row r="15" spans="1:5">
      <c r="A15" s="5"/>
      <c r="B15" s="9"/>
      <c r="C15" s="17" t="s">
        <v>141</v>
      </c>
      <c r="D15" s="33">
        <v>11113.62</v>
      </c>
      <c r="E15" s="13" t="s">
        <v>332</v>
      </c>
    </row>
    <row r="16" spans="1:5">
      <c r="A16" s="19" t="s">
        <v>37</v>
      </c>
      <c r="B16" s="4"/>
      <c r="C16" s="20"/>
      <c r="D16" s="56">
        <f>SUM(D13:D15)</f>
        <v>26908.720000000001</v>
      </c>
      <c r="E16" s="3"/>
    </row>
    <row r="17" spans="1:5">
      <c r="A17" s="5" t="s">
        <v>38</v>
      </c>
      <c r="B17" s="9"/>
      <c r="C17" s="17" t="s">
        <v>79</v>
      </c>
      <c r="D17" s="33">
        <v>331.17</v>
      </c>
      <c r="E17" s="13" t="s">
        <v>238</v>
      </c>
    </row>
    <row r="18" spans="1:5">
      <c r="A18" s="5"/>
      <c r="B18" s="9"/>
      <c r="C18" s="17" t="s">
        <v>141</v>
      </c>
      <c r="D18" s="33">
        <v>915.63</v>
      </c>
      <c r="E18" s="13" t="s">
        <v>284</v>
      </c>
    </row>
    <row r="19" spans="1:5">
      <c r="A19" s="19" t="s">
        <v>39</v>
      </c>
      <c r="B19" s="4"/>
      <c r="C19" s="20"/>
      <c r="D19" s="55">
        <f>SUM(D17:D18)</f>
        <v>1246.8</v>
      </c>
      <c r="E19" s="3"/>
    </row>
    <row r="20" spans="1:5">
      <c r="A20" s="5" t="s">
        <v>40</v>
      </c>
      <c r="B20" s="13"/>
      <c r="C20" s="17" t="s">
        <v>79</v>
      </c>
      <c r="D20" s="33">
        <v>8908.67</v>
      </c>
      <c r="E20" s="13" t="s">
        <v>233</v>
      </c>
    </row>
    <row r="21" spans="1:5">
      <c r="A21" s="19" t="s">
        <v>41</v>
      </c>
      <c r="B21" s="3"/>
      <c r="C21" s="21"/>
      <c r="D21" s="55">
        <f>SUM(D20)</f>
        <v>8908.67</v>
      </c>
      <c r="E21" s="3"/>
    </row>
    <row r="22" spans="1:5">
      <c r="A22" s="5" t="s">
        <v>42</v>
      </c>
      <c r="B22" s="13"/>
      <c r="C22" s="17" t="s">
        <v>296</v>
      </c>
      <c r="D22" s="33">
        <v>222.45</v>
      </c>
      <c r="E22" s="13" t="s">
        <v>347</v>
      </c>
    </row>
    <row r="23" spans="1:5">
      <c r="A23" s="5"/>
      <c r="B23" s="13"/>
      <c r="C23" s="17" t="s">
        <v>82</v>
      </c>
      <c r="D23" s="33">
        <v>45.1</v>
      </c>
      <c r="E23" s="13" t="s">
        <v>317</v>
      </c>
    </row>
    <row r="24" spans="1:5">
      <c r="A24" s="19" t="s">
        <v>43</v>
      </c>
      <c r="B24" s="3"/>
      <c r="C24" s="21"/>
      <c r="D24" s="56">
        <f>SUM(D22:D23)</f>
        <v>267.55</v>
      </c>
      <c r="E24" s="3"/>
    </row>
    <row r="25" spans="1:5">
      <c r="A25" s="5" t="s">
        <v>44</v>
      </c>
      <c r="B25" s="13"/>
      <c r="C25" s="17" t="s">
        <v>156</v>
      </c>
      <c r="D25" s="57">
        <v>2239.77</v>
      </c>
      <c r="E25" s="13" t="s">
        <v>206</v>
      </c>
    </row>
    <row r="26" spans="1:5">
      <c r="A26" s="5"/>
      <c r="B26" s="13"/>
      <c r="C26" s="17" t="s">
        <v>156</v>
      </c>
      <c r="D26" s="57">
        <v>7.1</v>
      </c>
      <c r="E26" s="13" t="s">
        <v>271</v>
      </c>
    </row>
    <row r="27" spans="1:5">
      <c r="A27" s="5"/>
      <c r="B27" s="13"/>
      <c r="C27" s="17" t="s">
        <v>102</v>
      </c>
      <c r="D27" s="57">
        <v>4739.4399999999996</v>
      </c>
      <c r="E27" s="13" t="s">
        <v>275</v>
      </c>
    </row>
    <row r="28" spans="1:5">
      <c r="A28" s="5"/>
      <c r="B28" s="13"/>
      <c r="C28" s="17" t="s">
        <v>102</v>
      </c>
      <c r="D28" s="57">
        <v>3939.47</v>
      </c>
      <c r="E28" s="13" t="s">
        <v>280</v>
      </c>
    </row>
    <row r="29" spans="1:5">
      <c r="A29" s="5"/>
      <c r="B29" s="13"/>
      <c r="C29" s="17" t="s">
        <v>102</v>
      </c>
      <c r="D29" s="57">
        <v>40</v>
      </c>
      <c r="E29" s="13" t="s">
        <v>250</v>
      </c>
    </row>
    <row r="30" spans="1:5">
      <c r="A30" s="5"/>
      <c r="B30" s="13"/>
      <c r="C30" s="17" t="s">
        <v>100</v>
      </c>
      <c r="D30" s="57">
        <v>41.66</v>
      </c>
      <c r="E30" s="13" t="s">
        <v>295</v>
      </c>
    </row>
    <row r="31" spans="1:5">
      <c r="A31" s="3" t="s">
        <v>45</v>
      </c>
      <c r="B31" s="3"/>
      <c r="C31" s="10"/>
      <c r="D31" s="56">
        <f>SUM(D25:D30)</f>
        <v>11007.439999999999</v>
      </c>
      <c r="E31" s="13"/>
    </row>
    <row r="32" spans="1:5">
      <c r="A32" s="13" t="s">
        <v>46</v>
      </c>
      <c r="B32" s="13"/>
      <c r="C32" s="17" t="s">
        <v>117</v>
      </c>
      <c r="D32" s="33">
        <v>21.98</v>
      </c>
      <c r="E32" s="13" t="s">
        <v>311</v>
      </c>
    </row>
    <row r="33" spans="1:5">
      <c r="A33" s="13"/>
      <c r="B33" s="13"/>
      <c r="C33" s="17" t="s">
        <v>327</v>
      </c>
      <c r="D33" s="33">
        <v>7173.37</v>
      </c>
      <c r="E33" s="13" t="s">
        <v>234</v>
      </c>
    </row>
    <row r="34" spans="1:5">
      <c r="A34" s="13"/>
      <c r="B34" s="13"/>
      <c r="C34" s="17" t="s">
        <v>148</v>
      </c>
      <c r="D34" s="33">
        <v>20</v>
      </c>
      <c r="E34" s="13" t="s">
        <v>319</v>
      </c>
    </row>
    <row r="35" spans="1:5">
      <c r="A35" s="13"/>
      <c r="B35" s="13"/>
      <c r="C35" s="17" t="s">
        <v>79</v>
      </c>
      <c r="D35" s="33">
        <v>556.46</v>
      </c>
      <c r="E35" s="13" t="s">
        <v>235</v>
      </c>
    </row>
    <row r="36" spans="1:5">
      <c r="A36" s="3" t="s">
        <v>47</v>
      </c>
      <c r="B36" s="3"/>
      <c r="C36" s="10"/>
      <c r="D36" s="56">
        <f>SUM(D32:D35)</f>
        <v>7771.8099999999995</v>
      </c>
      <c r="E36" s="3"/>
    </row>
    <row r="37" spans="1:5">
      <c r="A37" s="13" t="s">
        <v>48</v>
      </c>
      <c r="B37" s="13"/>
      <c r="C37" s="53" t="s">
        <v>156</v>
      </c>
      <c r="D37" s="33">
        <v>15.18</v>
      </c>
      <c r="E37" s="13" t="s">
        <v>202</v>
      </c>
    </row>
    <row r="38" spans="1:5">
      <c r="A38" s="13"/>
      <c r="B38" s="13"/>
      <c r="C38" s="53" t="s">
        <v>156</v>
      </c>
      <c r="D38" s="33">
        <v>212.69</v>
      </c>
      <c r="E38" s="13" t="s">
        <v>203</v>
      </c>
    </row>
    <row r="39" spans="1:5">
      <c r="A39" s="13"/>
      <c r="B39" s="13"/>
      <c r="C39" s="53" t="s">
        <v>156</v>
      </c>
      <c r="D39" s="33">
        <v>347.52</v>
      </c>
      <c r="E39" s="13" t="s">
        <v>204</v>
      </c>
    </row>
    <row r="40" spans="1:5">
      <c r="A40" s="13"/>
      <c r="B40" s="13"/>
      <c r="C40" s="53" t="s">
        <v>156</v>
      </c>
      <c r="D40" s="33">
        <v>409.8</v>
      </c>
      <c r="E40" s="13" t="s">
        <v>207</v>
      </c>
    </row>
    <row r="41" spans="1:5">
      <c r="A41" s="13"/>
      <c r="B41" s="13"/>
      <c r="C41" s="53" t="s">
        <v>79</v>
      </c>
      <c r="D41" s="33">
        <v>5.99</v>
      </c>
      <c r="E41" s="13" t="s">
        <v>230</v>
      </c>
    </row>
    <row r="42" spans="1:5">
      <c r="A42" s="13"/>
      <c r="B42" s="13"/>
      <c r="C42" s="53" t="s">
        <v>79</v>
      </c>
      <c r="D42" s="33">
        <v>160.91999999999999</v>
      </c>
      <c r="E42" s="13" t="s">
        <v>231</v>
      </c>
    </row>
    <row r="43" spans="1:5">
      <c r="A43" s="13"/>
      <c r="B43" s="13"/>
      <c r="C43" s="53" t="s">
        <v>79</v>
      </c>
      <c r="D43" s="33">
        <v>131.31</v>
      </c>
      <c r="E43" s="13" t="s">
        <v>340</v>
      </c>
    </row>
    <row r="44" spans="1:5">
      <c r="A44" s="13"/>
      <c r="B44" s="13"/>
      <c r="C44" s="53" t="s">
        <v>79</v>
      </c>
      <c r="D44" s="33">
        <v>2.75</v>
      </c>
      <c r="E44" s="13" t="s">
        <v>232</v>
      </c>
    </row>
    <row r="45" spans="1:5">
      <c r="A45" s="13"/>
      <c r="B45" s="13"/>
      <c r="C45" s="53" t="s">
        <v>79</v>
      </c>
      <c r="D45" s="33">
        <v>11251.5</v>
      </c>
      <c r="E45" s="13" t="s">
        <v>339</v>
      </c>
    </row>
    <row r="46" spans="1:5">
      <c r="A46" s="13"/>
      <c r="B46" s="13"/>
      <c r="C46" s="53" t="s">
        <v>79</v>
      </c>
      <c r="D46" s="33">
        <v>1071</v>
      </c>
      <c r="E46" s="13" t="s">
        <v>236</v>
      </c>
    </row>
    <row r="47" spans="1:5">
      <c r="A47" s="13"/>
      <c r="B47" s="13"/>
      <c r="C47" s="53" t="s">
        <v>79</v>
      </c>
      <c r="D47" s="33">
        <v>13214.14</v>
      </c>
      <c r="E47" s="13" t="s">
        <v>237</v>
      </c>
    </row>
    <row r="48" spans="1:5">
      <c r="A48" s="13"/>
      <c r="B48" s="13"/>
      <c r="C48" s="53" t="s">
        <v>79</v>
      </c>
      <c r="D48" s="33">
        <v>928.57</v>
      </c>
      <c r="E48" s="13" t="s">
        <v>345</v>
      </c>
    </row>
    <row r="49" spans="1:5">
      <c r="A49" s="13"/>
      <c r="B49" s="13"/>
      <c r="C49" s="53" t="s">
        <v>79</v>
      </c>
      <c r="D49" s="33">
        <v>87.38</v>
      </c>
      <c r="E49" s="13" t="s">
        <v>239</v>
      </c>
    </row>
    <row r="50" spans="1:5">
      <c r="A50" s="13"/>
      <c r="B50" s="13"/>
      <c r="C50" s="53" t="s">
        <v>79</v>
      </c>
      <c r="D50" s="33">
        <v>17.399999999999999</v>
      </c>
      <c r="E50" s="13" t="s">
        <v>240</v>
      </c>
    </row>
    <row r="51" spans="1:5">
      <c r="A51" s="13"/>
      <c r="B51" s="13"/>
      <c r="C51" s="53" t="s">
        <v>79</v>
      </c>
      <c r="D51" s="33">
        <v>327.83</v>
      </c>
      <c r="E51" s="13" t="s">
        <v>272</v>
      </c>
    </row>
    <row r="52" spans="1:5">
      <c r="A52" s="13"/>
      <c r="B52" s="13"/>
      <c r="C52" s="53" t="s">
        <v>79</v>
      </c>
      <c r="D52" s="33">
        <v>672.49</v>
      </c>
      <c r="E52" s="13" t="s">
        <v>273</v>
      </c>
    </row>
    <row r="53" spans="1:5">
      <c r="A53" s="13"/>
      <c r="B53" s="13"/>
      <c r="C53" s="53" t="s">
        <v>102</v>
      </c>
      <c r="D53" s="33">
        <v>2142</v>
      </c>
      <c r="E53" s="13" t="s">
        <v>277</v>
      </c>
    </row>
    <row r="54" spans="1:5">
      <c r="A54" s="13"/>
      <c r="B54" s="13"/>
      <c r="C54" s="53" t="s">
        <v>141</v>
      </c>
      <c r="D54" s="33">
        <v>53</v>
      </c>
      <c r="E54" s="13" t="s">
        <v>341</v>
      </c>
    </row>
    <row r="55" spans="1:5">
      <c r="A55" s="13"/>
      <c r="B55" s="13"/>
      <c r="C55" s="53" t="s">
        <v>141</v>
      </c>
      <c r="D55" s="33">
        <v>4</v>
      </c>
      <c r="E55" s="13" t="s">
        <v>342</v>
      </c>
    </row>
    <row r="56" spans="1:5">
      <c r="A56" s="13"/>
      <c r="B56" s="13"/>
      <c r="C56" s="53" t="s">
        <v>141</v>
      </c>
      <c r="D56" s="33">
        <v>3.22</v>
      </c>
      <c r="E56" s="13" t="s">
        <v>285</v>
      </c>
    </row>
    <row r="57" spans="1:5">
      <c r="A57" s="13"/>
      <c r="B57" s="13"/>
      <c r="C57" s="53" t="s">
        <v>141</v>
      </c>
      <c r="D57" s="33">
        <v>197.59</v>
      </c>
      <c r="E57" s="13" t="s">
        <v>343</v>
      </c>
    </row>
    <row r="58" spans="1:5">
      <c r="A58" s="13"/>
      <c r="B58" s="13"/>
      <c r="C58" s="53" t="s">
        <v>141</v>
      </c>
      <c r="D58" s="33">
        <v>330.1</v>
      </c>
      <c r="E58" s="13" t="s">
        <v>344</v>
      </c>
    </row>
    <row r="59" spans="1:5">
      <c r="A59" s="13"/>
      <c r="B59" s="13"/>
      <c r="C59" s="53" t="s">
        <v>141</v>
      </c>
      <c r="D59" s="33">
        <v>124.96</v>
      </c>
      <c r="E59" s="13" t="s">
        <v>286</v>
      </c>
    </row>
    <row r="60" spans="1:5">
      <c r="A60" s="13"/>
      <c r="B60" s="13"/>
      <c r="C60" s="53" t="s">
        <v>296</v>
      </c>
      <c r="D60" s="33">
        <v>300</v>
      </c>
      <c r="E60" s="13" t="s">
        <v>297</v>
      </c>
    </row>
    <row r="61" spans="1:5">
      <c r="A61" s="13"/>
      <c r="B61" s="13"/>
      <c r="C61" s="17" t="s">
        <v>153</v>
      </c>
      <c r="D61" s="33">
        <v>38550.75</v>
      </c>
      <c r="E61" s="13" t="s">
        <v>333</v>
      </c>
    </row>
    <row r="62" spans="1:5">
      <c r="A62" s="3" t="s">
        <v>49</v>
      </c>
      <c r="B62" s="3"/>
      <c r="C62" s="10"/>
      <c r="D62" s="56">
        <f>SUM(D37:D61)</f>
        <v>70562.09</v>
      </c>
      <c r="E62" s="14"/>
    </row>
    <row r="63" spans="1:5">
      <c r="A63" s="13" t="s">
        <v>50</v>
      </c>
      <c r="B63" s="13"/>
      <c r="C63" s="17" t="s">
        <v>186</v>
      </c>
      <c r="D63" s="33">
        <v>32</v>
      </c>
      <c r="E63" s="13" t="s">
        <v>282</v>
      </c>
    </row>
    <row r="64" spans="1:5">
      <c r="A64" s="13"/>
      <c r="B64" s="13"/>
      <c r="C64" s="17" t="s">
        <v>79</v>
      </c>
      <c r="D64" s="33">
        <v>348</v>
      </c>
      <c r="E64" s="13" t="s">
        <v>282</v>
      </c>
    </row>
    <row r="65" spans="1:5">
      <c r="A65" s="13"/>
      <c r="B65" s="13"/>
      <c r="C65" s="17" t="s">
        <v>79</v>
      </c>
      <c r="D65" s="33">
        <v>837.12</v>
      </c>
      <c r="E65" s="13" t="s">
        <v>282</v>
      </c>
    </row>
    <row r="66" spans="1:5">
      <c r="A66" s="13"/>
      <c r="B66" s="13"/>
      <c r="C66" s="17" t="s">
        <v>79</v>
      </c>
      <c r="D66" s="33">
        <v>224.56</v>
      </c>
      <c r="E66" s="13" t="s">
        <v>282</v>
      </c>
    </row>
    <row r="67" spans="1:5">
      <c r="A67" s="13"/>
      <c r="B67" s="13"/>
      <c r="C67" s="17" t="s">
        <v>141</v>
      </c>
      <c r="D67" s="33">
        <v>120</v>
      </c>
      <c r="E67" s="13" t="s">
        <v>313</v>
      </c>
    </row>
    <row r="68" spans="1:5">
      <c r="A68" s="13"/>
      <c r="B68" s="13"/>
      <c r="C68" s="17" t="s">
        <v>186</v>
      </c>
      <c r="D68" s="33">
        <v>451.19</v>
      </c>
      <c r="E68" s="13" t="s">
        <v>282</v>
      </c>
    </row>
    <row r="69" spans="1:5">
      <c r="A69" s="13"/>
      <c r="B69" s="13"/>
      <c r="C69" s="17" t="s">
        <v>217</v>
      </c>
      <c r="D69" s="33">
        <v>237.6</v>
      </c>
      <c r="E69" s="13" t="s">
        <v>282</v>
      </c>
    </row>
    <row r="70" spans="1:5">
      <c r="A70" s="13"/>
      <c r="B70" s="13"/>
      <c r="C70" s="17" t="s">
        <v>136</v>
      </c>
      <c r="D70" s="33">
        <v>133.09</v>
      </c>
      <c r="E70" s="13" t="s">
        <v>282</v>
      </c>
    </row>
    <row r="71" spans="1:5">
      <c r="A71" s="13"/>
      <c r="B71" s="13"/>
      <c r="C71" s="17" t="s">
        <v>179</v>
      </c>
      <c r="D71" s="33">
        <v>399.19</v>
      </c>
      <c r="E71" s="13" t="s">
        <v>282</v>
      </c>
    </row>
    <row r="72" spans="1:5">
      <c r="A72" s="3" t="s">
        <v>52</v>
      </c>
      <c r="B72" s="3"/>
      <c r="C72" s="10"/>
      <c r="D72" s="56">
        <f>SUM(D63:D71)</f>
        <v>2782.75</v>
      </c>
      <c r="E72" s="3"/>
    </row>
    <row r="73" spans="1:5">
      <c r="A73" s="13" t="s">
        <v>314</v>
      </c>
      <c r="B73" s="3"/>
      <c r="C73" s="17" t="s">
        <v>102</v>
      </c>
      <c r="D73" s="38">
        <v>1087.94</v>
      </c>
      <c r="E73" s="13" t="s">
        <v>250</v>
      </c>
    </row>
    <row r="74" spans="1:5">
      <c r="A74" s="3" t="s">
        <v>315</v>
      </c>
      <c r="B74" s="3"/>
      <c r="C74" s="10"/>
      <c r="D74" s="56">
        <f>SUM(D73:D73)</f>
        <v>1087.94</v>
      </c>
      <c r="E74" s="3"/>
    </row>
    <row r="75" spans="1:5">
      <c r="A75" s="8">
        <v>20.12</v>
      </c>
      <c r="B75" s="13"/>
      <c r="C75" s="17" t="s">
        <v>79</v>
      </c>
      <c r="D75" s="33">
        <v>1500</v>
      </c>
      <c r="E75" s="13" t="s">
        <v>270</v>
      </c>
    </row>
    <row r="76" spans="1:5">
      <c r="A76" s="8"/>
      <c r="B76" s="13"/>
      <c r="C76" s="17" t="s">
        <v>79</v>
      </c>
      <c r="D76" s="33">
        <v>800</v>
      </c>
      <c r="E76" s="13" t="s">
        <v>270</v>
      </c>
    </row>
    <row r="77" spans="1:5" s="2" customFormat="1">
      <c r="A77" s="23" t="s">
        <v>80</v>
      </c>
      <c r="B77" s="3"/>
      <c r="C77" s="10"/>
      <c r="D77" s="55">
        <f>SUM(D75:D76)</f>
        <v>2300</v>
      </c>
      <c r="E77" s="3"/>
    </row>
    <row r="78" spans="1:5">
      <c r="A78" s="13" t="s">
        <v>53</v>
      </c>
      <c r="B78" s="13"/>
      <c r="C78" s="17" t="s">
        <v>296</v>
      </c>
      <c r="D78" s="7">
        <v>531.02</v>
      </c>
      <c r="E78" s="13"/>
    </row>
    <row r="79" spans="1:5">
      <c r="A79" s="3" t="s">
        <v>55</v>
      </c>
      <c r="B79" s="3"/>
      <c r="C79" s="10"/>
      <c r="D79" s="56">
        <f>SUM(D78)</f>
        <v>531.02</v>
      </c>
      <c r="E79" s="3"/>
    </row>
    <row r="80" spans="1:5">
      <c r="A80" s="8">
        <v>20.25</v>
      </c>
      <c r="B80" s="13"/>
      <c r="C80" s="17" t="s">
        <v>79</v>
      </c>
      <c r="D80" s="33">
        <v>4310.0600000000004</v>
      </c>
      <c r="E80" s="13" t="s">
        <v>244</v>
      </c>
    </row>
    <row r="81" spans="1:5">
      <c r="A81" s="8"/>
      <c r="B81" s="13"/>
      <c r="C81" s="17" t="s">
        <v>79</v>
      </c>
      <c r="D81" s="33">
        <v>9541.15</v>
      </c>
      <c r="E81" s="13" t="s">
        <v>269</v>
      </c>
    </row>
    <row r="82" spans="1:5">
      <c r="A82" s="8"/>
      <c r="B82" s="13"/>
      <c r="C82" s="17" t="s">
        <v>79</v>
      </c>
      <c r="D82" s="33">
        <v>895</v>
      </c>
      <c r="E82" s="13" t="s">
        <v>244</v>
      </c>
    </row>
    <row r="83" spans="1:5">
      <c r="A83" s="8"/>
      <c r="B83" s="13"/>
      <c r="C83" s="17" t="s">
        <v>79</v>
      </c>
      <c r="D83" s="33">
        <v>12822</v>
      </c>
      <c r="E83" s="13" t="s">
        <v>269</v>
      </c>
    </row>
    <row r="84" spans="1:5">
      <c r="A84" s="8"/>
      <c r="B84" s="13"/>
      <c r="C84" s="53" t="s">
        <v>102</v>
      </c>
      <c r="D84" s="33">
        <v>9616.74</v>
      </c>
      <c r="E84" s="35" t="s">
        <v>269</v>
      </c>
    </row>
    <row r="85" spans="1:5">
      <c r="A85" s="8"/>
      <c r="B85" s="13"/>
      <c r="C85" s="17" t="s">
        <v>136</v>
      </c>
      <c r="D85" s="33">
        <v>7286.65</v>
      </c>
      <c r="E85" s="13" t="s">
        <v>283</v>
      </c>
    </row>
    <row r="86" spans="1:5">
      <c r="A86" s="3" t="s">
        <v>56</v>
      </c>
      <c r="B86" s="3"/>
      <c r="C86" s="10"/>
      <c r="D86" s="55">
        <f>SUM(D80:D85)</f>
        <v>44471.6</v>
      </c>
      <c r="E86" s="3"/>
    </row>
    <row r="87" spans="1:5">
      <c r="A87" s="13" t="s">
        <v>57</v>
      </c>
      <c r="B87" s="13"/>
      <c r="C87" s="17" t="s">
        <v>126</v>
      </c>
      <c r="D87" s="33">
        <v>228.43</v>
      </c>
      <c r="E87" s="13" t="s">
        <v>310</v>
      </c>
    </row>
    <row r="88" spans="1:5">
      <c r="A88" s="13"/>
      <c r="B88" s="13"/>
      <c r="C88" s="17" t="s">
        <v>216</v>
      </c>
      <c r="D88" s="33">
        <v>70.5</v>
      </c>
      <c r="E88" s="13" t="s">
        <v>316</v>
      </c>
    </row>
    <row r="89" spans="1:5">
      <c r="A89" s="3" t="s">
        <v>58</v>
      </c>
      <c r="B89" s="3"/>
      <c r="C89" s="10"/>
      <c r="D89" s="56">
        <f>SUM(D87:D88)</f>
        <v>298.93</v>
      </c>
      <c r="E89" s="3"/>
    </row>
    <row r="90" spans="1:5">
      <c r="A90" s="13" t="s">
        <v>59</v>
      </c>
      <c r="B90" s="13"/>
      <c r="C90" s="17" t="s">
        <v>79</v>
      </c>
      <c r="D90" s="33">
        <v>87.91</v>
      </c>
      <c r="E90" s="13" t="s">
        <v>224</v>
      </c>
    </row>
    <row r="91" spans="1:5">
      <c r="A91" s="13"/>
      <c r="B91" s="13"/>
      <c r="C91" s="17" t="s">
        <v>79</v>
      </c>
      <c r="D91" s="33">
        <v>268.75</v>
      </c>
      <c r="E91" s="13" t="s">
        <v>274</v>
      </c>
    </row>
    <row r="92" spans="1:5">
      <c r="A92" s="13"/>
      <c r="B92" s="13"/>
      <c r="C92" s="17" t="s">
        <v>79</v>
      </c>
      <c r="D92" s="33">
        <v>87.91</v>
      </c>
      <c r="E92" s="13" t="s">
        <v>224</v>
      </c>
    </row>
    <row r="93" spans="1:5">
      <c r="A93" s="13"/>
      <c r="B93" s="13"/>
      <c r="C93" s="17" t="s">
        <v>141</v>
      </c>
      <c r="D93" s="33">
        <v>268.87</v>
      </c>
      <c r="E93" s="13" t="s">
        <v>331</v>
      </c>
    </row>
    <row r="94" spans="1:5">
      <c r="A94" s="3" t="s">
        <v>60</v>
      </c>
      <c r="B94" s="3"/>
      <c r="C94" s="10"/>
      <c r="D94" s="56">
        <f>SUM(D90:D93)</f>
        <v>713.43999999999994</v>
      </c>
      <c r="E94" s="3"/>
    </row>
    <row r="95" spans="1:5">
      <c r="A95" s="13" t="s">
        <v>61</v>
      </c>
      <c r="B95" s="13"/>
      <c r="C95" s="17" t="s">
        <v>156</v>
      </c>
      <c r="D95" s="33">
        <v>547.4</v>
      </c>
      <c r="E95" s="13" t="s">
        <v>205</v>
      </c>
    </row>
    <row r="96" spans="1:5">
      <c r="A96" s="13"/>
      <c r="B96" s="13"/>
      <c r="C96" s="17" t="s">
        <v>156</v>
      </c>
      <c r="D96" s="33">
        <v>118</v>
      </c>
      <c r="E96" s="13" t="s">
        <v>211</v>
      </c>
    </row>
    <row r="97" spans="1:9">
      <c r="A97" s="13"/>
      <c r="B97" s="13"/>
      <c r="C97" s="17" t="s">
        <v>181</v>
      </c>
      <c r="D97" s="33">
        <v>172.83</v>
      </c>
      <c r="E97" s="13" t="s">
        <v>281</v>
      </c>
    </row>
    <row r="98" spans="1:9">
      <c r="A98" s="13"/>
      <c r="B98" s="13"/>
      <c r="C98" s="17" t="s">
        <v>141</v>
      </c>
      <c r="D98" s="33">
        <v>856.8</v>
      </c>
      <c r="E98" s="13" t="s">
        <v>346</v>
      </c>
    </row>
    <row r="99" spans="1:9">
      <c r="A99" s="3" t="s">
        <v>62</v>
      </c>
      <c r="B99" s="3"/>
      <c r="C99" s="10"/>
      <c r="D99" s="55">
        <f>SUM(D95:D98)</f>
        <v>1695.03</v>
      </c>
      <c r="E99" s="3"/>
    </row>
    <row r="100" spans="1:9">
      <c r="A100" s="8">
        <v>59.17</v>
      </c>
      <c r="B100" s="13"/>
      <c r="C100" s="17" t="s">
        <v>212</v>
      </c>
      <c r="D100" s="33">
        <v>2676.21</v>
      </c>
      <c r="E100" s="13" t="s">
        <v>265</v>
      </c>
    </row>
    <row r="101" spans="1:9">
      <c r="A101" s="8"/>
      <c r="B101" s="13"/>
      <c r="C101" s="17" t="s">
        <v>212</v>
      </c>
      <c r="D101" s="33">
        <v>14000</v>
      </c>
      <c r="E101" s="13" t="s">
        <v>264</v>
      </c>
    </row>
    <row r="102" spans="1:9">
      <c r="A102" s="8"/>
      <c r="B102" s="13"/>
      <c r="C102" s="17" t="s">
        <v>212</v>
      </c>
      <c r="D102" s="33">
        <v>2800</v>
      </c>
      <c r="E102" s="13" t="s">
        <v>264</v>
      </c>
    </row>
    <row r="103" spans="1:9">
      <c r="A103" s="8"/>
      <c r="B103" s="13"/>
      <c r="C103" s="17" t="s">
        <v>212</v>
      </c>
      <c r="D103" s="33">
        <v>5461.76</v>
      </c>
      <c r="E103" s="13" t="s">
        <v>265</v>
      </c>
    </row>
    <row r="104" spans="1:9">
      <c r="A104" s="8"/>
      <c r="B104" s="13"/>
      <c r="C104" s="17" t="s">
        <v>212</v>
      </c>
      <c r="D104" s="33">
        <v>6278.61</v>
      </c>
      <c r="E104" s="13" t="s">
        <v>265</v>
      </c>
    </row>
    <row r="105" spans="1:9">
      <c r="A105" s="8"/>
      <c r="B105" s="13"/>
      <c r="C105" s="17" t="s">
        <v>212</v>
      </c>
      <c r="D105" s="33">
        <v>146.24</v>
      </c>
      <c r="E105" s="13" t="s">
        <v>266</v>
      </c>
    </row>
    <row r="106" spans="1:9">
      <c r="A106" s="8"/>
      <c r="B106" s="13"/>
      <c r="C106" s="17" t="s">
        <v>212</v>
      </c>
      <c r="D106" s="33">
        <v>3590.22</v>
      </c>
      <c r="E106" s="13" t="s">
        <v>265</v>
      </c>
    </row>
    <row r="107" spans="1:9">
      <c r="A107" s="8"/>
      <c r="B107" s="13"/>
      <c r="C107" s="17" t="s">
        <v>212</v>
      </c>
      <c r="D107" s="33">
        <v>2830.54</v>
      </c>
      <c r="E107" s="13" t="s">
        <v>265</v>
      </c>
    </row>
    <row r="108" spans="1:9">
      <c r="A108" s="8"/>
      <c r="B108" s="13"/>
      <c r="C108" s="17" t="s">
        <v>212</v>
      </c>
      <c r="D108" s="33">
        <v>1738.32</v>
      </c>
      <c r="E108" s="13" t="s">
        <v>267</v>
      </c>
    </row>
    <row r="109" spans="1:9">
      <c r="A109" s="8"/>
      <c r="B109" s="13"/>
      <c r="C109" s="17" t="s">
        <v>212</v>
      </c>
      <c r="D109" s="33">
        <v>2724.96</v>
      </c>
      <c r="E109" s="13" t="s">
        <v>265</v>
      </c>
      <c r="I109" s="28"/>
    </row>
    <row r="110" spans="1:9">
      <c r="A110" s="8"/>
      <c r="B110" s="13"/>
      <c r="C110" s="17" t="s">
        <v>212</v>
      </c>
      <c r="D110" s="33">
        <v>13818.41</v>
      </c>
      <c r="E110" s="13" t="s">
        <v>265</v>
      </c>
    </row>
    <row r="111" spans="1:9">
      <c r="A111" s="8"/>
      <c r="B111" s="13"/>
      <c r="C111" s="17" t="s">
        <v>212</v>
      </c>
      <c r="D111" s="33">
        <v>2804.41</v>
      </c>
      <c r="E111" s="13" t="s">
        <v>265</v>
      </c>
    </row>
    <row r="112" spans="1:9">
      <c r="A112" s="8"/>
      <c r="B112" s="13"/>
      <c r="C112" s="17" t="s">
        <v>212</v>
      </c>
      <c r="D112" s="33">
        <v>2948.71</v>
      </c>
      <c r="E112" s="13" t="s">
        <v>265</v>
      </c>
    </row>
    <row r="113" spans="1:5">
      <c r="A113" s="8"/>
      <c r="B113" s="13"/>
      <c r="C113" s="17" t="s">
        <v>212</v>
      </c>
      <c r="D113" s="33">
        <v>4289.74</v>
      </c>
      <c r="E113" s="13" t="s">
        <v>267</v>
      </c>
    </row>
    <row r="114" spans="1:5">
      <c r="A114" s="8"/>
      <c r="B114" s="13"/>
      <c r="C114" s="17" t="s">
        <v>212</v>
      </c>
      <c r="D114" s="33">
        <v>3672.11</v>
      </c>
      <c r="E114" s="13" t="s">
        <v>265</v>
      </c>
    </row>
    <row r="115" spans="1:5">
      <c r="A115" s="8"/>
      <c r="B115" s="13"/>
      <c r="C115" s="17" t="s">
        <v>212</v>
      </c>
      <c r="D115" s="33">
        <v>28000</v>
      </c>
      <c r="E115" s="13" t="s">
        <v>264</v>
      </c>
    </row>
    <row r="116" spans="1:5">
      <c r="A116" s="8"/>
      <c r="B116" s="13"/>
      <c r="C116" s="17" t="s">
        <v>79</v>
      </c>
      <c r="D116" s="33">
        <v>64127.8</v>
      </c>
      <c r="E116" s="13" t="s">
        <v>278</v>
      </c>
    </row>
    <row r="117" spans="1:5">
      <c r="A117" s="8"/>
      <c r="B117" s="13"/>
      <c r="C117" s="17" t="s">
        <v>79</v>
      </c>
      <c r="D117" s="33">
        <v>190995.69</v>
      </c>
      <c r="E117" s="13" t="s">
        <v>268</v>
      </c>
    </row>
    <row r="118" spans="1:5">
      <c r="A118" s="8"/>
      <c r="B118" s="13"/>
      <c r="C118" s="17" t="s">
        <v>141</v>
      </c>
      <c r="D118" s="33">
        <v>94844.81</v>
      </c>
      <c r="E118" s="13" t="s">
        <v>278</v>
      </c>
    </row>
    <row r="119" spans="1:5">
      <c r="A119" s="8"/>
      <c r="B119" s="13"/>
      <c r="C119" s="53" t="s">
        <v>102</v>
      </c>
      <c r="D119" s="33">
        <v>405158.03</v>
      </c>
      <c r="E119" s="35" t="s">
        <v>278</v>
      </c>
    </row>
    <row r="120" spans="1:5">
      <c r="A120" s="23" t="s">
        <v>64</v>
      </c>
      <c r="B120" s="3"/>
      <c r="C120" s="10"/>
      <c r="D120" s="55">
        <f>SUM(D100:D119)</f>
        <v>852906.57000000007</v>
      </c>
      <c r="E120" s="13"/>
    </row>
    <row r="121" spans="1:5">
      <c r="A121" s="32" t="s">
        <v>208</v>
      </c>
      <c r="B121" s="13"/>
      <c r="C121" s="17" t="s">
        <v>156</v>
      </c>
      <c r="D121" s="33">
        <v>10664.2</v>
      </c>
      <c r="E121" s="13" t="s">
        <v>210</v>
      </c>
    </row>
    <row r="122" spans="1:5">
      <c r="A122" s="8"/>
      <c r="B122" s="13"/>
      <c r="C122" s="17" t="s">
        <v>141</v>
      </c>
      <c r="D122" s="33">
        <v>1063</v>
      </c>
      <c r="E122" s="13" t="s">
        <v>210</v>
      </c>
    </row>
    <row r="123" spans="1:5">
      <c r="A123" s="23" t="s">
        <v>209</v>
      </c>
      <c r="B123" s="3"/>
      <c r="C123" s="10"/>
      <c r="D123" s="55">
        <f>SUM(D121:D122)</f>
        <v>11727.2</v>
      </c>
      <c r="E123" s="3"/>
    </row>
    <row r="124" spans="1:5">
      <c r="A124" s="24" t="s">
        <v>65</v>
      </c>
      <c r="B124" s="13"/>
      <c r="C124" s="6" t="s">
        <v>82</v>
      </c>
      <c r="D124" s="33">
        <v>9039</v>
      </c>
      <c r="E124" s="13" t="s">
        <v>293</v>
      </c>
    </row>
    <row r="125" spans="1:5">
      <c r="A125" s="26" t="s">
        <v>67</v>
      </c>
      <c r="B125" s="13"/>
      <c r="C125" s="6"/>
      <c r="D125" s="55">
        <f>SUM(D124)</f>
        <v>9039</v>
      </c>
      <c r="E125" s="13"/>
    </row>
    <row r="126" spans="1:5">
      <c r="A126" s="25">
        <v>65.010000000000005</v>
      </c>
      <c r="B126" s="13"/>
      <c r="C126" s="17"/>
      <c r="D126" s="7">
        <v>659826.84</v>
      </c>
      <c r="E126" s="13" t="s">
        <v>68</v>
      </c>
    </row>
    <row r="127" spans="1:5">
      <c r="A127" s="26" t="s">
        <v>69</v>
      </c>
      <c r="B127" s="13"/>
      <c r="C127" s="6"/>
      <c r="D127" s="56">
        <f>SUM(D126)</f>
        <v>659826.84</v>
      </c>
      <c r="E127" s="13"/>
    </row>
    <row r="128" spans="1:5">
      <c r="A128" s="25" t="s">
        <v>70</v>
      </c>
      <c r="B128" s="13"/>
      <c r="C128" s="17"/>
      <c r="D128" s="7">
        <v>550992.94999999995</v>
      </c>
      <c r="E128" s="13"/>
    </row>
    <row r="129" spans="1:5">
      <c r="A129" s="26" t="s">
        <v>71</v>
      </c>
      <c r="B129" s="3"/>
      <c r="C129" s="10"/>
      <c r="D129" s="56">
        <f>SUM(D128:D128)</f>
        <v>550992.94999999995</v>
      </c>
      <c r="E129" s="3"/>
    </row>
    <row r="130" spans="1:5">
      <c r="A130" s="25" t="s">
        <v>241</v>
      </c>
      <c r="B130" s="3"/>
      <c r="C130" s="17" t="s">
        <v>174</v>
      </c>
      <c r="D130" s="33">
        <v>17850</v>
      </c>
      <c r="E130" s="13" t="s">
        <v>243</v>
      </c>
    </row>
    <row r="131" spans="1:5">
      <c r="A131" s="26" t="s">
        <v>242</v>
      </c>
      <c r="B131" s="3"/>
      <c r="C131" s="10"/>
      <c r="D131" s="56">
        <f>SUM(D130:D130)</f>
        <v>17850</v>
      </c>
      <c r="E131" s="3"/>
    </row>
    <row r="132" spans="1:5">
      <c r="D132" s="28">
        <f>D12+D16+D19+D21+D24+D31+D36+D62+D72+D77+D79+D86+D89+D94+D99+D123+D125+D74+D120+D127+D131+D129</f>
        <v>2291193.0300000003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74"/>
  <sheetViews>
    <sheetView topLeftCell="C43" workbookViewId="0">
      <selection activeCell="G33" sqref="G33"/>
    </sheetView>
  </sheetViews>
  <sheetFormatPr defaultRowHeight="15"/>
  <cols>
    <col min="1" max="1" width="24.7109375" style="1" customWidth="1"/>
    <col min="2" max="2" width="14" style="1" customWidth="1"/>
    <col min="3" max="3" width="10.85546875" style="1" customWidth="1"/>
    <col min="4" max="4" width="16.5703125" style="28" customWidth="1"/>
    <col min="5" max="5" width="46.85546875" style="1" customWidth="1"/>
    <col min="6" max="16384" width="9.140625" style="1"/>
  </cols>
  <sheetData>
    <row r="1" spans="1:5">
      <c r="A1" s="2" t="s">
        <v>0</v>
      </c>
      <c r="B1" s="2"/>
      <c r="C1" s="2"/>
      <c r="D1" s="27"/>
    </row>
    <row r="2" spans="1:5">
      <c r="A2" s="2" t="s">
        <v>1</v>
      </c>
      <c r="B2" s="2"/>
      <c r="C2" s="2"/>
      <c r="D2" s="27"/>
    </row>
    <row r="4" spans="1:5">
      <c r="A4" s="2" t="s">
        <v>2</v>
      </c>
      <c r="B4" s="2"/>
      <c r="C4" s="2"/>
      <c r="D4" s="27"/>
      <c r="E4" s="2"/>
    </row>
    <row r="5" spans="1:5">
      <c r="A5" s="2" t="s">
        <v>3</v>
      </c>
      <c r="B5" s="2"/>
      <c r="C5" s="2"/>
      <c r="D5" s="27"/>
      <c r="E5" s="2"/>
    </row>
    <row r="6" spans="1:5">
      <c r="A6" s="2"/>
      <c r="B6" s="2"/>
      <c r="C6" s="2"/>
      <c r="D6" s="27"/>
      <c r="E6" s="2"/>
    </row>
    <row r="7" spans="1:5">
      <c r="A7" s="2"/>
      <c r="B7" s="2"/>
      <c r="C7" s="2"/>
      <c r="D7" s="27"/>
      <c r="E7" s="2"/>
    </row>
    <row r="8" spans="1:5">
      <c r="A8" s="2" t="s">
        <v>149</v>
      </c>
      <c r="B8" s="2"/>
      <c r="C8" s="2" t="s">
        <v>199</v>
      </c>
      <c r="D8" s="27" t="s">
        <v>198</v>
      </c>
      <c r="E8" s="2"/>
    </row>
    <row r="10" spans="1:5">
      <c r="A10" s="3" t="s">
        <v>4</v>
      </c>
      <c r="B10" s="4" t="s">
        <v>5</v>
      </c>
      <c r="C10" s="4" t="s">
        <v>6</v>
      </c>
      <c r="D10" s="29" t="s">
        <v>7</v>
      </c>
      <c r="E10" s="4" t="s">
        <v>8</v>
      </c>
    </row>
    <row r="11" spans="1:5">
      <c r="A11" s="5" t="s">
        <v>9</v>
      </c>
      <c r="B11" s="9" t="s">
        <v>197</v>
      </c>
      <c r="C11" s="17" t="s">
        <v>82</v>
      </c>
      <c r="D11" s="33">
        <v>52206</v>
      </c>
      <c r="E11" s="8" t="s">
        <v>288</v>
      </c>
    </row>
    <row r="12" spans="1:5">
      <c r="A12" s="5"/>
      <c r="B12" s="9"/>
      <c r="C12" s="17" t="s">
        <v>82</v>
      </c>
      <c r="D12" s="33">
        <v>204367</v>
      </c>
      <c r="E12" s="8" t="s">
        <v>290</v>
      </c>
    </row>
    <row r="13" spans="1:5">
      <c r="A13" s="5"/>
      <c r="B13" s="9"/>
      <c r="C13" s="17" t="s">
        <v>82</v>
      </c>
      <c r="D13" s="33">
        <v>79275</v>
      </c>
      <c r="E13" s="8" t="s">
        <v>292</v>
      </c>
    </row>
    <row r="14" spans="1:5">
      <c r="A14" s="5"/>
      <c r="B14" s="9"/>
      <c r="C14" s="17" t="s">
        <v>126</v>
      </c>
      <c r="D14" s="33">
        <v>500</v>
      </c>
      <c r="E14" s="8" t="s">
        <v>312</v>
      </c>
    </row>
    <row r="15" spans="1:5">
      <c r="A15" s="5"/>
      <c r="B15" s="9"/>
      <c r="C15" s="17" t="s">
        <v>82</v>
      </c>
      <c r="D15" s="33">
        <v>14693</v>
      </c>
      <c r="E15" s="8" t="s">
        <v>318</v>
      </c>
    </row>
    <row r="16" spans="1:5">
      <c r="A16" s="5"/>
      <c r="B16" s="9"/>
      <c r="C16" s="6" t="s">
        <v>141</v>
      </c>
      <c r="D16" s="33">
        <v>510</v>
      </c>
      <c r="E16" s="8" t="s">
        <v>321</v>
      </c>
    </row>
    <row r="17" spans="1:5">
      <c r="A17" s="5"/>
      <c r="B17" s="9"/>
      <c r="C17" s="6" t="s">
        <v>141</v>
      </c>
      <c r="D17" s="33">
        <v>90</v>
      </c>
      <c r="E17" s="8" t="s">
        <v>321</v>
      </c>
    </row>
    <row r="18" spans="1:5">
      <c r="A18" s="5"/>
      <c r="B18" s="9"/>
      <c r="C18" s="6" t="s">
        <v>141</v>
      </c>
      <c r="D18" s="7">
        <v>525</v>
      </c>
      <c r="E18" s="8" t="s">
        <v>321</v>
      </c>
    </row>
    <row r="19" spans="1:5">
      <c r="A19" s="5"/>
      <c r="B19" s="9"/>
      <c r="C19" s="6" t="s">
        <v>141</v>
      </c>
      <c r="D19" s="7">
        <v>228</v>
      </c>
      <c r="E19" s="8" t="s">
        <v>321</v>
      </c>
    </row>
    <row r="20" spans="1:5">
      <c r="A20" s="5"/>
      <c r="B20" s="9"/>
      <c r="C20" s="6" t="s">
        <v>141</v>
      </c>
      <c r="D20" s="7">
        <v>60</v>
      </c>
      <c r="E20" s="8" t="s">
        <v>322</v>
      </c>
    </row>
    <row r="21" spans="1:5">
      <c r="A21" s="5"/>
      <c r="B21" s="9"/>
      <c r="C21" s="6" t="s">
        <v>141</v>
      </c>
      <c r="D21" s="7">
        <v>95</v>
      </c>
      <c r="E21" s="8" t="s">
        <v>321</v>
      </c>
    </row>
    <row r="22" spans="1:5">
      <c r="A22" s="5"/>
      <c r="B22" s="9"/>
      <c r="C22" s="6" t="s">
        <v>141</v>
      </c>
      <c r="D22" s="7">
        <v>35</v>
      </c>
      <c r="E22" s="8" t="s">
        <v>321</v>
      </c>
    </row>
    <row r="23" spans="1:5">
      <c r="A23" s="5"/>
      <c r="B23" s="9"/>
      <c r="C23" s="6" t="s">
        <v>141</v>
      </c>
      <c r="D23" s="7">
        <v>980</v>
      </c>
      <c r="E23" s="8" t="s">
        <v>321</v>
      </c>
    </row>
    <row r="24" spans="1:5">
      <c r="A24" s="5"/>
      <c r="B24" s="9"/>
      <c r="C24" s="6" t="s">
        <v>141</v>
      </c>
      <c r="D24" s="7">
        <v>777</v>
      </c>
      <c r="E24" s="8" t="s">
        <v>323</v>
      </c>
    </row>
    <row r="25" spans="1:5">
      <c r="A25" s="5"/>
      <c r="B25" s="9"/>
      <c r="C25" s="6" t="s">
        <v>141</v>
      </c>
      <c r="D25" s="7">
        <v>80</v>
      </c>
      <c r="E25" s="8" t="s">
        <v>321</v>
      </c>
    </row>
    <row r="26" spans="1:5">
      <c r="A26" s="5"/>
      <c r="B26" s="9"/>
      <c r="C26" s="6" t="s">
        <v>141</v>
      </c>
      <c r="D26" s="7">
        <v>250</v>
      </c>
      <c r="E26" s="8" t="s">
        <v>321</v>
      </c>
    </row>
    <row r="27" spans="1:5">
      <c r="A27" s="5"/>
      <c r="B27" s="9"/>
      <c r="C27" s="6" t="s">
        <v>100</v>
      </c>
      <c r="D27" s="7">
        <v>257</v>
      </c>
      <c r="E27" s="8" t="s">
        <v>324</v>
      </c>
    </row>
    <row r="28" spans="1:5">
      <c r="A28" s="5"/>
      <c r="B28" s="9"/>
      <c r="C28" s="6" t="s">
        <v>100</v>
      </c>
      <c r="D28" s="7">
        <v>368</v>
      </c>
      <c r="E28" s="8" t="s">
        <v>292</v>
      </c>
    </row>
    <row r="29" spans="1:5">
      <c r="A29" s="5"/>
      <c r="B29" s="9"/>
      <c r="C29" s="6" t="s">
        <v>100</v>
      </c>
      <c r="D29" s="7">
        <v>920</v>
      </c>
      <c r="E29" s="8" t="s">
        <v>325</v>
      </c>
    </row>
    <row r="30" spans="1:5">
      <c r="A30" s="5"/>
      <c r="B30" s="9"/>
      <c r="C30" s="6" t="s">
        <v>100</v>
      </c>
      <c r="D30" s="7">
        <v>2134</v>
      </c>
      <c r="E30" s="8" t="s">
        <v>326</v>
      </c>
    </row>
    <row r="31" spans="1:5">
      <c r="A31" s="5"/>
      <c r="B31" s="9"/>
      <c r="C31" s="6" t="s">
        <v>212</v>
      </c>
      <c r="D31" s="7">
        <v>60</v>
      </c>
      <c r="E31" s="8" t="s">
        <v>328</v>
      </c>
    </row>
    <row r="32" spans="1:5" ht="15.75" customHeight="1">
      <c r="A32" s="5"/>
      <c r="B32" s="9"/>
      <c r="C32" s="6" t="s">
        <v>212</v>
      </c>
      <c r="D32" s="7">
        <v>250</v>
      </c>
      <c r="E32" s="8" t="s">
        <v>329</v>
      </c>
    </row>
    <row r="33" spans="1:5" ht="15.75" customHeight="1">
      <c r="A33" s="5"/>
      <c r="B33" s="9"/>
      <c r="C33" s="6" t="s">
        <v>212</v>
      </c>
      <c r="D33" s="7">
        <v>510</v>
      </c>
      <c r="E33" s="8" t="s">
        <v>329</v>
      </c>
    </row>
    <row r="34" spans="1:5" ht="15.75" customHeight="1">
      <c r="A34" s="5"/>
      <c r="B34" s="9"/>
      <c r="C34" s="6" t="s">
        <v>212</v>
      </c>
      <c r="D34" s="7">
        <v>90</v>
      </c>
      <c r="E34" s="8" t="s">
        <v>329</v>
      </c>
    </row>
    <row r="35" spans="1:5" ht="15.75" customHeight="1">
      <c r="A35" s="5"/>
      <c r="B35" s="9"/>
      <c r="C35" s="6" t="s">
        <v>212</v>
      </c>
      <c r="D35" s="7">
        <v>902</v>
      </c>
      <c r="E35" s="8" t="s">
        <v>329</v>
      </c>
    </row>
    <row r="36" spans="1:5" ht="15.75" customHeight="1">
      <c r="A36" s="5"/>
      <c r="B36" s="9"/>
      <c r="C36" s="6" t="s">
        <v>212</v>
      </c>
      <c r="D36" s="7">
        <v>777</v>
      </c>
      <c r="E36" s="8" t="s">
        <v>330</v>
      </c>
    </row>
    <row r="37" spans="1:5" ht="15.75" customHeight="1">
      <c r="A37" s="5"/>
      <c r="B37" s="9"/>
      <c r="C37" s="6" t="s">
        <v>212</v>
      </c>
      <c r="D37" s="7">
        <v>80</v>
      </c>
      <c r="E37" s="8" t="s">
        <v>329</v>
      </c>
    </row>
    <row r="38" spans="1:5" ht="15.75" customHeight="1">
      <c r="A38" s="5"/>
      <c r="B38" s="9"/>
      <c r="C38" s="6" t="s">
        <v>212</v>
      </c>
      <c r="D38" s="7">
        <v>95</v>
      </c>
      <c r="E38" s="8" t="s">
        <v>329</v>
      </c>
    </row>
    <row r="39" spans="1:5" ht="15.75" customHeight="1">
      <c r="A39" s="5"/>
      <c r="B39" s="9"/>
      <c r="C39" s="6" t="s">
        <v>212</v>
      </c>
      <c r="D39" s="7">
        <v>228</v>
      </c>
      <c r="E39" s="8" t="s">
        <v>329</v>
      </c>
    </row>
    <row r="40" spans="1:5" ht="15.75" customHeight="1">
      <c r="A40" s="5"/>
      <c r="B40" s="9"/>
      <c r="C40" s="6" t="s">
        <v>212</v>
      </c>
      <c r="D40" s="7">
        <v>35</v>
      </c>
      <c r="E40" s="8" t="s">
        <v>329</v>
      </c>
    </row>
    <row r="41" spans="1:5" ht="15.75" customHeight="1">
      <c r="A41" s="5"/>
      <c r="B41" s="9"/>
      <c r="C41" s="6" t="s">
        <v>212</v>
      </c>
      <c r="D41" s="7">
        <v>980</v>
      </c>
      <c r="E41" s="8" t="s">
        <v>329</v>
      </c>
    </row>
    <row r="42" spans="1:5" ht="15.75" customHeight="1">
      <c r="A42" s="5"/>
      <c r="B42" s="9"/>
      <c r="C42" s="6" t="s">
        <v>82</v>
      </c>
      <c r="D42" s="7">
        <v>122293</v>
      </c>
      <c r="E42" s="8" t="s">
        <v>336</v>
      </c>
    </row>
    <row r="43" spans="1:5" ht="17.25" customHeight="1">
      <c r="A43" s="5"/>
      <c r="B43" s="9"/>
      <c r="C43" s="6" t="s">
        <v>82</v>
      </c>
      <c r="D43" s="7">
        <v>42376</v>
      </c>
      <c r="E43" s="8" t="s">
        <v>336</v>
      </c>
    </row>
    <row r="44" spans="1:5" ht="17.25" customHeight="1">
      <c r="A44" s="5"/>
      <c r="B44" s="9"/>
      <c r="C44" s="6" t="s">
        <v>82</v>
      </c>
      <c r="D44" s="7">
        <v>213640</v>
      </c>
      <c r="E44" s="8" t="s">
        <v>336</v>
      </c>
    </row>
    <row r="45" spans="1:5" ht="17.25" customHeight="1">
      <c r="A45" s="5"/>
      <c r="B45" s="9"/>
      <c r="C45" s="6" t="s">
        <v>82</v>
      </c>
      <c r="D45" s="7">
        <v>84905</v>
      </c>
      <c r="E45" s="8" t="s">
        <v>336</v>
      </c>
    </row>
    <row r="46" spans="1:5" ht="14.25" customHeight="1">
      <c r="A46" s="3" t="s">
        <v>15</v>
      </c>
      <c r="B46" s="3"/>
      <c r="C46" s="10"/>
      <c r="D46" s="56">
        <f>SUM(D11:D45)-D66-D70-D72-D47</f>
        <v>731840</v>
      </c>
      <c r="E46" s="12"/>
    </row>
    <row r="47" spans="1:5">
      <c r="A47" s="13" t="s">
        <v>16</v>
      </c>
      <c r="B47" s="13"/>
      <c r="C47" s="6" t="s">
        <v>309</v>
      </c>
      <c r="D47" s="7">
        <v>43299</v>
      </c>
      <c r="E47" s="13" t="s">
        <v>335</v>
      </c>
    </row>
    <row r="48" spans="1:5">
      <c r="A48" s="3" t="s">
        <v>18</v>
      </c>
      <c r="B48" s="3"/>
      <c r="C48" s="10"/>
      <c r="D48" s="56">
        <f>D47</f>
        <v>43299</v>
      </c>
      <c r="E48" s="3"/>
    </row>
    <row r="49" spans="1:5">
      <c r="A49" s="13" t="s">
        <v>19</v>
      </c>
      <c r="B49" s="13"/>
      <c r="C49" s="17" t="s">
        <v>82</v>
      </c>
      <c r="D49" s="33">
        <v>811</v>
      </c>
      <c r="E49" s="13" t="s">
        <v>287</v>
      </c>
    </row>
    <row r="50" spans="1:5">
      <c r="A50" s="13"/>
      <c r="B50" s="13"/>
      <c r="C50" s="17" t="s">
        <v>82</v>
      </c>
      <c r="D50" s="33">
        <v>3128</v>
      </c>
      <c r="E50" s="13" t="s">
        <v>289</v>
      </c>
    </row>
    <row r="51" spans="1:5">
      <c r="A51" s="13"/>
      <c r="B51" s="13"/>
      <c r="C51" s="17" t="s">
        <v>82</v>
      </c>
      <c r="D51" s="33">
        <v>1254</v>
      </c>
      <c r="E51" s="13" t="s">
        <v>291</v>
      </c>
    </row>
    <row r="52" spans="1:5">
      <c r="A52" s="13"/>
      <c r="B52" s="13"/>
      <c r="C52" s="17" t="s">
        <v>156</v>
      </c>
      <c r="D52" s="33">
        <v>6047</v>
      </c>
      <c r="E52" s="13" t="s">
        <v>320</v>
      </c>
    </row>
    <row r="53" spans="1:5">
      <c r="A53" s="3" t="s">
        <v>21</v>
      </c>
      <c r="B53" s="3"/>
      <c r="C53" s="10"/>
      <c r="D53" s="56">
        <f>SUM(D49:D52)</f>
        <v>11240</v>
      </c>
      <c r="E53" s="14"/>
    </row>
    <row r="54" spans="1:5">
      <c r="A54" s="13" t="s">
        <v>22</v>
      </c>
      <c r="B54" s="13"/>
      <c r="C54" s="17" t="s">
        <v>186</v>
      </c>
      <c r="D54" s="7">
        <v>500</v>
      </c>
      <c r="E54" s="13" t="s">
        <v>246</v>
      </c>
    </row>
    <row r="55" spans="1:5">
      <c r="A55" s="13"/>
      <c r="B55" s="13"/>
      <c r="C55" s="17" t="s">
        <v>79</v>
      </c>
      <c r="D55" s="33">
        <v>250</v>
      </c>
      <c r="E55" s="13" t="s">
        <v>246</v>
      </c>
    </row>
    <row r="56" spans="1:5">
      <c r="A56" s="13"/>
      <c r="B56" s="13"/>
      <c r="C56" s="17" t="s">
        <v>79</v>
      </c>
      <c r="D56" s="33">
        <v>250</v>
      </c>
      <c r="E56" s="13" t="s">
        <v>246</v>
      </c>
    </row>
    <row r="57" spans="1:5">
      <c r="A57" s="13"/>
      <c r="B57" s="13"/>
      <c r="C57" s="17" t="s">
        <v>79</v>
      </c>
      <c r="D57" s="33">
        <v>500</v>
      </c>
      <c r="E57" s="13" t="s">
        <v>246</v>
      </c>
    </row>
    <row r="58" spans="1:5">
      <c r="A58" s="13"/>
      <c r="B58" s="13"/>
      <c r="C58" s="17" t="s">
        <v>102</v>
      </c>
      <c r="D58" s="33">
        <v>604.57000000000005</v>
      </c>
      <c r="E58" s="13" t="s">
        <v>246</v>
      </c>
    </row>
    <row r="59" spans="1:5">
      <c r="A59" s="13"/>
      <c r="B59" s="13"/>
      <c r="C59" s="17" t="s">
        <v>102</v>
      </c>
      <c r="D59" s="33">
        <v>270</v>
      </c>
      <c r="E59" s="13" t="s">
        <v>246</v>
      </c>
    </row>
    <row r="60" spans="1:5">
      <c r="A60" s="13"/>
      <c r="B60" s="13"/>
      <c r="C60" s="17" t="s">
        <v>102</v>
      </c>
      <c r="D60" s="33">
        <v>598.57000000000005</v>
      </c>
      <c r="E60" s="13" t="s">
        <v>246</v>
      </c>
    </row>
    <row r="61" spans="1:5">
      <c r="A61" s="13"/>
      <c r="B61" s="13"/>
      <c r="C61" s="17" t="s">
        <v>102</v>
      </c>
      <c r="D61" s="33">
        <v>604.57000000000005</v>
      </c>
      <c r="E61" s="13" t="s">
        <v>246</v>
      </c>
    </row>
    <row r="62" spans="1:5">
      <c r="A62" s="13"/>
      <c r="B62" s="13"/>
      <c r="C62" s="17" t="s">
        <v>186</v>
      </c>
      <c r="D62" s="33">
        <v>270</v>
      </c>
      <c r="E62" s="13" t="s">
        <v>246</v>
      </c>
    </row>
    <row r="63" spans="1:5">
      <c r="A63" s="13"/>
      <c r="B63" s="13"/>
      <c r="C63" s="17" t="s">
        <v>186</v>
      </c>
      <c r="D63" s="33">
        <v>500</v>
      </c>
      <c r="E63" s="13" t="s">
        <v>246</v>
      </c>
    </row>
    <row r="64" spans="1:5">
      <c r="A64" s="13"/>
      <c r="B64" s="13"/>
      <c r="C64" s="17" t="s">
        <v>136</v>
      </c>
      <c r="D64" s="33">
        <v>270</v>
      </c>
      <c r="E64" s="13" t="s">
        <v>246</v>
      </c>
    </row>
    <row r="65" spans="1:5">
      <c r="A65" s="3" t="s">
        <v>24</v>
      </c>
      <c r="B65" s="3"/>
      <c r="C65" s="10"/>
      <c r="D65" s="56">
        <f>SUM(D54:D64)</f>
        <v>4617.7100000000009</v>
      </c>
      <c r="E65" s="14"/>
    </row>
    <row r="66" spans="1:5">
      <c r="A66" s="13" t="s">
        <v>25</v>
      </c>
      <c r="B66" s="13"/>
      <c r="C66" s="17" t="s">
        <v>309</v>
      </c>
      <c r="D66" s="7">
        <v>35816</v>
      </c>
      <c r="E66" s="13" t="s">
        <v>227</v>
      </c>
    </row>
    <row r="67" spans="1:5">
      <c r="A67" s="3" t="s">
        <v>27</v>
      </c>
      <c r="B67" s="3"/>
      <c r="C67" s="10"/>
      <c r="D67" s="56">
        <f>D66</f>
        <v>35816</v>
      </c>
      <c r="E67" s="3"/>
    </row>
    <row r="68" spans="1:5">
      <c r="A68" s="13" t="s">
        <v>28</v>
      </c>
      <c r="B68" s="13"/>
      <c r="C68" s="6" t="s">
        <v>82</v>
      </c>
      <c r="D68" s="38">
        <v>18364</v>
      </c>
      <c r="E68" s="16" t="s">
        <v>294</v>
      </c>
    </row>
    <row r="69" spans="1:5">
      <c r="A69" s="5"/>
      <c r="B69" s="9"/>
      <c r="C69" s="6" t="s">
        <v>100</v>
      </c>
      <c r="D69" s="7">
        <v>83</v>
      </c>
      <c r="E69" s="8" t="s">
        <v>294</v>
      </c>
    </row>
    <row r="70" spans="1:5">
      <c r="A70" s="5"/>
      <c r="B70" s="9"/>
      <c r="C70" s="6" t="s">
        <v>309</v>
      </c>
      <c r="D70" s="7">
        <v>13728</v>
      </c>
      <c r="E70" s="8" t="s">
        <v>334</v>
      </c>
    </row>
    <row r="71" spans="1:5">
      <c r="A71" s="3" t="s">
        <v>30</v>
      </c>
      <c r="B71" s="3"/>
      <c r="C71" s="10"/>
      <c r="D71" s="56">
        <f>SUM(D68:D70)</f>
        <v>32175</v>
      </c>
      <c r="E71" s="14"/>
    </row>
    <row r="72" spans="1:5">
      <c r="A72" s="14" t="s">
        <v>130</v>
      </c>
      <c r="B72" s="14"/>
      <c r="C72" s="14"/>
      <c r="D72" s="30">
        <v>888</v>
      </c>
      <c r="E72" s="14" t="s">
        <v>228</v>
      </c>
    </row>
    <row r="73" spans="1:5">
      <c r="A73" s="14" t="s">
        <v>131</v>
      </c>
      <c r="B73" s="14"/>
      <c r="C73" s="14"/>
      <c r="D73" s="59">
        <f>D72</f>
        <v>888</v>
      </c>
      <c r="E73" s="14"/>
    </row>
    <row r="74" spans="1:5">
      <c r="D74" s="28">
        <f>D46+D48+D53+D65+D67+D71+D73</f>
        <v>859875.71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62"/>
  <sheetViews>
    <sheetView topLeftCell="A136" workbookViewId="0">
      <selection activeCell="L158" sqref="L158"/>
    </sheetView>
  </sheetViews>
  <sheetFormatPr defaultRowHeight="15"/>
  <cols>
    <col min="1" max="1" width="24.140625" style="1" customWidth="1"/>
    <col min="2" max="2" width="12.7109375" style="1" customWidth="1"/>
    <col min="3" max="3" width="9.140625" style="1"/>
    <col min="4" max="4" width="13.5703125" style="1" customWidth="1"/>
    <col min="5" max="5" width="84.140625" style="1" bestFit="1" customWidth="1"/>
    <col min="6" max="8" width="9.140625" style="1"/>
    <col min="9" max="9" width="11.7109375" style="1" bestFit="1" customWidth="1"/>
    <col min="10" max="16384" width="9.140625" style="1"/>
  </cols>
  <sheetData>
    <row r="1" spans="1:5">
      <c r="A1" s="2" t="s">
        <v>362</v>
      </c>
      <c r="B1" s="2"/>
      <c r="C1" s="2"/>
      <c r="D1" s="2"/>
    </row>
    <row r="2" spans="1:5">
      <c r="A2" s="2" t="s">
        <v>1</v>
      </c>
      <c r="B2" s="2"/>
      <c r="C2" s="2"/>
      <c r="D2" s="2"/>
    </row>
    <row r="3" spans="1:5">
      <c r="A3" s="2"/>
      <c r="B3" s="2"/>
      <c r="C3" s="2"/>
      <c r="D3" s="2"/>
    </row>
    <row r="4" spans="1:5">
      <c r="A4" s="2" t="s">
        <v>2</v>
      </c>
      <c r="B4" s="2"/>
      <c r="C4" s="2"/>
      <c r="D4" s="2"/>
    </row>
    <row r="5" spans="1:5">
      <c r="A5" s="2" t="s">
        <v>33</v>
      </c>
      <c r="B5" s="2"/>
      <c r="C5" s="2"/>
      <c r="D5" s="2"/>
    </row>
    <row r="6" spans="1:5">
      <c r="A6" s="2"/>
      <c r="B6" s="2"/>
      <c r="C6" s="2"/>
      <c r="D6" s="2"/>
    </row>
    <row r="7" spans="1:5">
      <c r="A7" s="2"/>
      <c r="B7" s="2"/>
      <c r="C7" s="2"/>
      <c r="D7" s="2"/>
    </row>
    <row r="8" spans="1:5">
      <c r="A8" s="2" t="s">
        <v>31</v>
      </c>
      <c r="B8" s="2"/>
      <c r="C8" s="2"/>
      <c r="D8" s="54" t="s">
        <v>298</v>
      </c>
      <c r="E8" s="60">
        <v>2021</v>
      </c>
    </row>
    <row r="10" spans="1:5">
      <c r="A10" s="3" t="s">
        <v>4</v>
      </c>
      <c r="B10" s="4" t="s">
        <v>5</v>
      </c>
      <c r="C10" s="4" t="s">
        <v>6</v>
      </c>
      <c r="D10" s="4" t="s">
        <v>7</v>
      </c>
      <c r="E10" s="3" t="s">
        <v>8</v>
      </c>
    </row>
    <row r="11" spans="1:5">
      <c r="A11" s="5" t="s">
        <v>34</v>
      </c>
      <c r="B11" s="4"/>
      <c r="C11" s="53" t="s">
        <v>100</v>
      </c>
      <c r="D11" s="58">
        <v>1136.1300000000001</v>
      </c>
      <c r="E11" s="35" t="s">
        <v>369</v>
      </c>
    </row>
    <row r="12" spans="1:5">
      <c r="A12" s="19" t="s">
        <v>35</v>
      </c>
      <c r="B12" s="4"/>
      <c r="C12" s="4"/>
      <c r="D12" s="55">
        <f>SUM(D11:D11)</f>
        <v>1136.1300000000001</v>
      </c>
      <c r="E12" s="3"/>
    </row>
    <row r="13" spans="1:5">
      <c r="A13" s="65" t="s">
        <v>168</v>
      </c>
      <c r="B13" s="4"/>
      <c r="C13" s="18">
        <v>6</v>
      </c>
      <c r="D13" s="33">
        <v>39.9</v>
      </c>
      <c r="E13" s="13" t="s">
        <v>250</v>
      </c>
    </row>
    <row r="14" spans="1:5">
      <c r="A14" s="19"/>
      <c r="B14" s="4"/>
      <c r="C14" s="18">
        <v>13</v>
      </c>
      <c r="D14" s="33">
        <v>30</v>
      </c>
      <c r="E14" s="13" t="s">
        <v>250</v>
      </c>
    </row>
    <row r="15" spans="1:5">
      <c r="A15" s="19"/>
      <c r="B15" s="4"/>
      <c r="C15" s="18">
        <v>6</v>
      </c>
      <c r="D15" s="33">
        <v>70.209999999999994</v>
      </c>
      <c r="E15" s="13" t="s">
        <v>250</v>
      </c>
    </row>
    <row r="16" spans="1:5">
      <c r="A16" s="19" t="s">
        <v>169</v>
      </c>
      <c r="B16" s="4"/>
      <c r="C16" s="4"/>
      <c r="D16" s="55">
        <f>SUM(D13:D15)</f>
        <v>140.11000000000001</v>
      </c>
      <c r="E16" s="3"/>
    </row>
    <row r="17" spans="1:5">
      <c r="A17" s="5" t="s">
        <v>36</v>
      </c>
      <c r="B17" s="9"/>
      <c r="C17" s="53" t="s">
        <v>100</v>
      </c>
      <c r="D17" s="33">
        <v>11533.91</v>
      </c>
      <c r="E17" s="35" t="s">
        <v>368</v>
      </c>
    </row>
    <row r="18" spans="1:5">
      <c r="A18" s="5"/>
      <c r="B18" s="9"/>
      <c r="C18" s="53" t="s">
        <v>179</v>
      </c>
      <c r="D18" s="33">
        <v>11714.78</v>
      </c>
      <c r="E18" s="35" t="s">
        <v>375</v>
      </c>
    </row>
    <row r="19" spans="1:5">
      <c r="A19" s="5"/>
      <c r="B19" s="9"/>
      <c r="C19" s="53" t="s">
        <v>126</v>
      </c>
      <c r="D19" s="33">
        <v>16509.25</v>
      </c>
      <c r="E19" s="35" t="s">
        <v>424</v>
      </c>
    </row>
    <row r="20" spans="1:5">
      <c r="A20" s="19" t="s">
        <v>37</v>
      </c>
      <c r="B20" s="4"/>
      <c r="C20" s="20"/>
      <c r="D20" s="55">
        <f>SUM(D17:D19)</f>
        <v>39757.94</v>
      </c>
      <c r="E20" s="3"/>
    </row>
    <row r="21" spans="1:5">
      <c r="A21" s="5" t="s">
        <v>38</v>
      </c>
      <c r="B21" s="9"/>
      <c r="C21" s="53" t="s">
        <v>126</v>
      </c>
      <c r="D21" s="33">
        <v>926.75</v>
      </c>
      <c r="E21" s="35" t="s">
        <v>384</v>
      </c>
    </row>
    <row r="22" spans="1:5">
      <c r="A22" s="19" t="s">
        <v>39</v>
      </c>
      <c r="B22" s="4"/>
      <c r="C22" s="20"/>
      <c r="D22" s="55">
        <f>SUM(D21:D21)</f>
        <v>926.75</v>
      </c>
      <c r="E22" s="3"/>
    </row>
    <row r="23" spans="1:5">
      <c r="A23" s="5" t="s">
        <v>40</v>
      </c>
      <c r="B23" s="13"/>
      <c r="C23" s="53" t="s">
        <v>100</v>
      </c>
      <c r="D23" s="33">
        <v>8340.61</v>
      </c>
      <c r="E23" s="35" t="s">
        <v>366</v>
      </c>
    </row>
    <row r="24" spans="1:5">
      <c r="A24" s="19" t="s">
        <v>41</v>
      </c>
      <c r="B24" s="3"/>
      <c r="C24" s="21"/>
      <c r="D24" s="55">
        <f>SUM(D23)</f>
        <v>8340.61</v>
      </c>
      <c r="E24" s="3"/>
    </row>
    <row r="25" spans="1:5">
      <c r="A25" s="5" t="s">
        <v>42</v>
      </c>
      <c r="B25" s="13"/>
      <c r="C25" s="53" t="s">
        <v>118</v>
      </c>
      <c r="D25" s="33">
        <v>77</v>
      </c>
      <c r="E25" s="35" t="s">
        <v>250</v>
      </c>
    </row>
    <row r="26" spans="1:5">
      <c r="A26" s="5"/>
      <c r="B26" s="13"/>
      <c r="C26" s="17" t="s">
        <v>214</v>
      </c>
      <c r="D26" s="7">
        <v>52</v>
      </c>
      <c r="E26" s="13" t="s">
        <v>250</v>
      </c>
    </row>
    <row r="27" spans="1:5">
      <c r="A27" s="5"/>
      <c r="B27" s="13"/>
      <c r="C27" s="17" t="s">
        <v>153</v>
      </c>
      <c r="D27" s="7">
        <v>1274.95</v>
      </c>
      <c r="E27" s="13" t="s">
        <v>250</v>
      </c>
    </row>
    <row r="28" spans="1:5">
      <c r="A28" s="5"/>
      <c r="B28" s="13"/>
      <c r="C28" s="17" t="s">
        <v>363</v>
      </c>
      <c r="D28" s="7">
        <v>460</v>
      </c>
      <c r="E28" s="13" t="s">
        <v>250</v>
      </c>
    </row>
    <row r="29" spans="1:5">
      <c r="A29" s="5"/>
      <c r="B29" s="13"/>
      <c r="C29" s="17" t="s">
        <v>363</v>
      </c>
      <c r="D29" s="7">
        <v>99</v>
      </c>
      <c r="E29" s="13" t="s">
        <v>250</v>
      </c>
    </row>
    <row r="30" spans="1:5">
      <c r="A30" s="19" t="s">
        <v>43</v>
      </c>
      <c r="B30" s="3"/>
      <c r="C30" s="21"/>
      <c r="D30" s="55">
        <f>SUM(D25:D29)</f>
        <v>1962.95</v>
      </c>
      <c r="E30" s="3"/>
    </row>
    <row r="31" spans="1:5">
      <c r="A31" s="5" t="s">
        <v>44</v>
      </c>
      <c r="B31" s="13"/>
      <c r="C31" s="53" t="s">
        <v>177</v>
      </c>
      <c r="D31" s="57">
        <v>2440.14</v>
      </c>
      <c r="E31" s="35" t="s">
        <v>352</v>
      </c>
    </row>
    <row r="32" spans="1:5">
      <c r="A32" s="5"/>
      <c r="B32" s="13"/>
      <c r="C32" s="53" t="s">
        <v>100</v>
      </c>
      <c r="D32" s="57">
        <v>4593.46</v>
      </c>
      <c r="E32" s="35" t="s">
        <v>370</v>
      </c>
    </row>
    <row r="33" spans="1:5">
      <c r="A33" s="5"/>
      <c r="B33" s="13"/>
      <c r="C33" s="53" t="s">
        <v>179</v>
      </c>
      <c r="D33" s="57">
        <v>3907.34</v>
      </c>
      <c r="E33" s="35" t="s">
        <v>371</v>
      </c>
    </row>
    <row r="34" spans="1:5">
      <c r="A34" s="5"/>
      <c r="B34" s="13"/>
      <c r="C34" s="53" t="s">
        <v>153</v>
      </c>
      <c r="D34" s="57">
        <v>20.83</v>
      </c>
      <c r="E34" s="35" t="s">
        <v>398</v>
      </c>
    </row>
    <row r="35" spans="1:5">
      <c r="A35" s="5"/>
      <c r="B35" s="13"/>
      <c r="C35" s="53" t="s">
        <v>177</v>
      </c>
      <c r="D35" s="57">
        <v>51.29</v>
      </c>
      <c r="E35" s="35" t="s">
        <v>400</v>
      </c>
    </row>
    <row r="36" spans="1:5">
      <c r="A36" s="5"/>
      <c r="B36" s="13"/>
      <c r="C36" s="53" t="s">
        <v>100</v>
      </c>
      <c r="D36" s="57">
        <v>23.21</v>
      </c>
      <c r="E36" s="35" t="s">
        <v>400</v>
      </c>
    </row>
    <row r="37" spans="1:5">
      <c r="A37" s="5"/>
      <c r="B37" s="13"/>
      <c r="C37" s="53" t="s">
        <v>181</v>
      </c>
      <c r="D37" s="57">
        <v>20.83</v>
      </c>
      <c r="E37" s="35" t="s">
        <v>399</v>
      </c>
    </row>
    <row r="38" spans="1:5">
      <c r="A38" s="5"/>
      <c r="B38" s="13"/>
      <c r="C38" s="53" t="s">
        <v>153</v>
      </c>
      <c r="D38" s="57">
        <v>7.8</v>
      </c>
      <c r="E38" s="35" t="s">
        <v>399</v>
      </c>
    </row>
    <row r="39" spans="1:5">
      <c r="A39" s="5"/>
      <c r="B39" s="13"/>
      <c r="C39" s="53" t="s">
        <v>419</v>
      </c>
      <c r="D39" s="57">
        <v>38.99</v>
      </c>
      <c r="E39" s="35" t="s">
        <v>400</v>
      </c>
    </row>
    <row r="40" spans="1:5">
      <c r="A40" s="3" t="s">
        <v>45</v>
      </c>
      <c r="B40" s="3"/>
      <c r="C40" s="10"/>
      <c r="D40" s="55">
        <f>SUM(D31:D39)</f>
        <v>11103.89</v>
      </c>
      <c r="E40" s="13"/>
    </row>
    <row r="41" spans="1:5">
      <c r="A41" s="13" t="s">
        <v>46</v>
      </c>
      <c r="B41" s="13"/>
      <c r="C41" s="53" t="s">
        <v>177</v>
      </c>
      <c r="D41" s="33">
        <v>7173.37</v>
      </c>
      <c r="E41" s="35" t="s">
        <v>354</v>
      </c>
    </row>
    <row r="42" spans="1:5">
      <c r="A42" s="13"/>
      <c r="B42" s="13"/>
      <c r="C42" s="53" t="s">
        <v>100</v>
      </c>
      <c r="D42" s="33">
        <v>100</v>
      </c>
      <c r="E42" s="35" t="s">
        <v>263</v>
      </c>
    </row>
    <row r="43" spans="1:5">
      <c r="A43" s="13"/>
      <c r="B43" s="13"/>
      <c r="C43" s="53" t="s">
        <v>177</v>
      </c>
      <c r="D43" s="33">
        <v>3654.29</v>
      </c>
      <c r="E43" s="35" t="s">
        <v>358</v>
      </c>
    </row>
    <row r="44" spans="1:5">
      <c r="A44" s="13"/>
      <c r="B44" s="13"/>
      <c r="C44" s="53" t="s">
        <v>126</v>
      </c>
      <c r="D44" s="33">
        <v>2451.16</v>
      </c>
      <c r="E44" s="35" t="s">
        <v>358</v>
      </c>
    </row>
    <row r="45" spans="1:5">
      <c r="A45" s="13"/>
      <c r="B45" s="13"/>
      <c r="C45" s="53" t="s">
        <v>179</v>
      </c>
      <c r="D45" s="33">
        <v>140</v>
      </c>
      <c r="E45" s="35" t="s">
        <v>250</v>
      </c>
    </row>
    <row r="46" spans="1:5">
      <c r="A46" s="13"/>
      <c r="B46" s="13"/>
      <c r="C46" s="53" t="s">
        <v>136</v>
      </c>
      <c r="D46" s="33">
        <v>120</v>
      </c>
      <c r="E46" s="35" t="s">
        <v>250</v>
      </c>
    </row>
    <row r="47" spans="1:5">
      <c r="A47" s="13"/>
      <c r="B47" s="13"/>
      <c r="C47" s="53" t="s">
        <v>86</v>
      </c>
      <c r="D47" s="33">
        <v>252</v>
      </c>
      <c r="E47" s="35" t="s">
        <v>250</v>
      </c>
    </row>
    <row r="48" spans="1:5">
      <c r="A48" s="3" t="s">
        <v>47</v>
      </c>
      <c r="B48" s="3"/>
      <c r="C48" s="10"/>
      <c r="D48" s="55">
        <f>SUM(D41:D47)</f>
        <v>13890.82</v>
      </c>
      <c r="E48" s="3"/>
    </row>
    <row r="49" spans="1:5">
      <c r="A49" s="13" t="s">
        <v>48</v>
      </c>
      <c r="B49" s="13"/>
      <c r="C49" s="53"/>
      <c r="D49" s="33"/>
      <c r="E49" s="35"/>
    </row>
    <row r="50" spans="1:5">
      <c r="A50" s="13"/>
      <c r="B50" s="13"/>
      <c r="C50" s="53" t="s">
        <v>153</v>
      </c>
      <c r="D50" s="33">
        <v>84.66</v>
      </c>
      <c r="E50" s="35" t="s">
        <v>301</v>
      </c>
    </row>
    <row r="51" spans="1:5">
      <c r="A51" s="13"/>
      <c r="B51" s="13"/>
      <c r="C51" s="53" t="s">
        <v>153</v>
      </c>
      <c r="D51" s="33">
        <v>134.4</v>
      </c>
      <c r="E51" s="35" t="s">
        <v>302</v>
      </c>
    </row>
    <row r="52" spans="1:5">
      <c r="A52" s="13"/>
      <c r="B52" s="13"/>
      <c r="C52" s="53" t="s">
        <v>153</v>
      </c>
      <c r="D52" s="33">
        <v>2.75</v>
      </c>
      <c r="E52" s="35" t="s">
        <v>302</v>
      </c>
    </row>
    <row r="53" spans="1:5">
      <c r="A53" s="13"/>
      <c r="B53" s="13"/>
      <c r="C53" s="53" t="s">
        <v>153</v>
      </c>
      <c r="D53" s="33">
        <v>6</v>
      </c>
      <c r="E53" s="35" t="s">
        <v>303</v>
      </c>
    </row>
    <row r="54" spans="1:5">
      <c r="A54" s="13"/>
      <c r="B54" s="13"/>
      <c r="C54" s="53" t="s">
        <v>153</v>
      </c>
      <c r="D54" s="33">
        <v>391</v>
      </c>
      <c r="E54" s="35" t="s">
        <v>303</v>
      </c>
    </row>
    <row r="55" spans="1:5">
      <c r="A55" s="13"/>
      <c r="B55" s="13"/>
      <c r="C55" s="53" t="s">
        <v>153</v>
      </c>
      <c r="D55" s="33">
        <v>3</v>
      </c>
      <c r="E55" s="35" t="s">
        <v>303</v>
      </c>
    </row>
    <row r="56" spans="1:5">
      <c r="A56" s="13"/>
      <c r="B56" s="13"/>
      <c r="C56" s="53" t="s">
        <v>153</v>
      </c>
      <c r="D56" s="33">
        <v>161.07</v>
      </c>
      <c r="E56" s="35" t="s">
        <v>304</v>
      </c>
    </row>
    <row r="57" spans="1:5">
      <c r="A57" s="13"/>
      <c r="B57" s="13"/>
      <c r="C57" s="53" t="s">
        <v>153</v>
      </c>
      <c r="D57" s="33">
        <v>9.9499999999999993</v>
      </c>
      <c r="E57" s="35" t="s">
        <v>304</v>
      </c>
    </row>
    <row r="58" spans="1:5">
      <c r="A58" s="13"/>
      <c r="B58" s="13"/>
      <c r="C58" s="53" t="s">
        <v>153</v>
      </c>
      <c r="D58" s="33">
        <v>184.75</v>
      </c>
      <c r="E58" s="35" t="s">
        <v>396</v>
      </c>
    </row>
    <row r="59" spans="1:5">
      <c r="A59" s="13"/>
      <c r="B59" s="13"/>
      <c r="C59" s="53" t="s">
        <v>153</v>
      </c>
      <c r="D59" s="33">
        <v>5549.87</v>
      </c>
      <c r="E59" s="35" t="s">
        <v>306</v>
      </c>
    </row>
    <row r="60" spans="1:5">
      <c r="A60" s="13"/>
      <c r="B60" s="13"/>
      <c r="C60" s="53" t="s">
        <v>177</v>
      </c>
      <c r="D60" s="33">
        <v>409.87</v>
      </c>
      <c r="E60" s="35" t="s">
        <v>349</v>
      </c>
    </row>
    <row r="61" spans="1:5">
      <c r="A61" s="13"/>
      <c r="B61" s="13"/>
      <c r="C61" s="53" t="s">
        <v>177</v>
      </c>
      <c r="D61" s="33">
        <v>55.79</v>
      </c>
      <c r="E61" s="35" t="s">
        <v>302</v>
      </c>
    </row>
    <row r="62" spans="1:5">
      <c r="A62" s="13"/>
      <c r="B62" s="13"/>
      <c r="C62" s="53" t="s">
        <v>177</v>
      </c>
      <c r="D62" s="33">
        <v>17.53</v>
      </c>
      <c r="E62" s="35" t="s">
        <v>302</v>
      </c>
    </row>
    <row r="63" spans="1:5">
      <c r="A63" s="13"/>
      <c r="B63" s="13"/>
      <c r="C63" s="53" t="s">
        <v>177</v>
      </c>
      <c r="D63" s="33">
        <v>295.27</v>
      </c>
      <c r="E63" s="35" t="s">
        <v>350</v>
      </c>
    </row>
    <row r="64" spans="1:5">
      <c r="A64" s="13"/>
      <c r="B64" s="13"/>
      <c r="C64" s="53" t="s">
        <v>177</v>
      </c>
      <c r="D64" s="33">
        <v>1892.74</v>
      </c>
      <c r="E64" s="35" t="s">
        <v>351</v>
      </c>
    </row>
    <row r="65" spans="1:5">
      <c r="A65" s="13"/>
      <c r="B65" s="13"/>
      <c r="C65" s="53" t="s">
        <v>177</v>
      </c>
      <c r="D65" s="33">
        <v>7</v>
      </c>
      <c r="E65" s="35" t="s">
        <v>355</v>
      </c>
    </row>
    <row r="66" spans="1:5">
      <c r="A66" s="13"/>
      <c r="B66" s="13"/>
      <c r="C66" s="53" t="s">
        <v>177</v>
      </c>
      <c r="D66" s="33">
        <v>270</v>
      </c>
      <c r="E66" s="35" t="s">
        <v>355</v>
      </c>
    </row>
    <row r="67" spans="1:5">
      <c r="A67" s="13"/>
      <c r="B67" s="13"/>
      <c r="C67" s="53" t="s">
        <v>177</v>
      </c>
      <c r="D67" s="33">
        <v>3</v>
      </c>
      <c r="E67" s="35" t="s">
        <v>355</v>
      </c>
    </row>
    <row r="68" spans="1:5">
      <c r="A68" s="13"/>
      <c r="B68" s="13"/>
      <c r="C68" s="53" t="s">
        <v>177</v>
      </c>
      <c r="D68" s="33">
        <v>1119.67</v>
      </c>
      <c r="E68" s="35" t="s">
        <v>356</v>
      </c>
    </row>
    <row r="69" spans="1:5">
      <c r="A69" s="13"/>
      <c r="B69" s="13"/>
      <c r="C69" s="53" t="s">
        <v>177</v>
      </c>
      <c r="D69" s="33">
        <v>13214.14</v>
      </c>
      <c r="E69" s="35" t="s">
        <v>357</v>
      </c>
    </row>
    <row r="70" spans="1:5">
      <c r="A70" s="13"/>
      <c r="B70" s="13"/>
      <c r="C70" s="53" t="s">
        <v>100</v>
      </c>
      <c r="D70" s="33">
        <v>4700.5</v>
      </c>
      <c r="E70" s="35" t="s">
        <v>364</v>
      </c>
    </row>
    <row r="71" spans="1:5">
      <c r="A71" s="13"/>
      <c r="B71" s="13"/>
      <c r="C71" s="53" t="s">
        <v>100</v>
      </c>
      <c r="D71" s="33">
        <v>714</v>
      </c>
      <c r="E71" s="35" t="s">
        <v>365</v>
      </c>
    </row>
    <row r="72" spans="1:5">
      <c r="A72" s="13"/>
      <c r="B72" s="13"/>
      <c r="C72" s="53" t="s">
        <v>100</v>
      </c>
      <c r="D72" s="33">
        <v>12457.02</v>
      </c>
      <c r="E72" s="35" t="s">
        <v>367</v>
      </c>
    </row>
    <row r="73" spans="1:5">
      <c r="A73" s="13"/>
      <c r="B73" s="13"/>
      <c r="C73" s="53" t="s">
        <v>179</v>
      </c>
      <c r="D73" s="33">
        <v>1071</v>
      </c>
      <c r="E73" s="35" t="s">
        <v>372</v>
      </c>
    </row>
    <row r="74" spans="1:5">
      <c r="A74" s="13"/>
      <c r="B74" s="13"/>
      <c r="C74" s="53" t="s">
        <v>179</v>
      </c>
      <c r="D74" s="33">
        <v>17.59</v>
      </c>
      <c r="E74" s="35" t="s">
        <v>408</v>
      </c>
    </row>
    <row r="75" spans="1:5">
      <c r="A75" s="13"/>
      <c r="B75" s="13"/>
      <c r="C75" s="53" t="s">
        <v>179</v>
      </c>
      <c r="D75" s="33">
        <v>118.08</v>
      </c>
      <c r="E75" s="35" t="s">
        <v>373</v>
      </c>
    </row>
    <row r="76" spans="1:5">
      <c r="A76" s="13"/>
      <c r="B76" s="13"/>
      <c r="C76" s="53" t="s">
        <v>179</v>
      </c>
      <c r="D76" s="33">
        <v>229.17</v>
      </c>
      <c r="E76" s="35" t="s">
        <v>374</v>
      </c>
    </row>
    <row r="77" spans="1:5">
      <c r="A77" s="13"/>
      <c r="B77" s="13"/>
      <c r="C77" s="53" t="s">
        <v>179</v>
      </c>
      <c r="D77" s="33">
        <v>60</v>
      </c>
      <c r="E77" s="35" t="s">
        <v>376</v>
      </c>
    </row>
    <row r="78" spans="1:5">
      <c r="A78" s="13"/>
      <c r="B78" s="13"/>
      <c r="C78" s="53" t="s">
        <v>179</v>
      </c>
      <c r="D78" s="33">
        <v>4</v>
      </c>
      <c r="E78" s="35" t="s">
        <v>409</v>
      </c>
    </row>
    <row r="79" spans="1:5">
      <c r="A79" s="13"/>
      <c r="B79" s="13"/>
      <c r="C79" s="53" t="s">
        <v>179</v>
      </c>
      <c r="D79" s="33">
        <v>117</v>
      </c>
      <c r="E79" s="35" t="s">
        <v>378</v>
      </c>
    </row>
    <row r="80" spans="1:5">
      <c r="A80" s="13"/>
      <c r="B80" s="13"/>
      <c r="C80" s="53" t="s">
        <v>179</v>
      </c>
      <c r="D80" s="33">
        <v>3.23</v>
      </c>
      <c r="E80" s="35" t="s">
        <v>379</v>
      </c>
    </row>
    <row r="81" spans="1:5">
      <c r="A81" s="13"/>
      <c r="B81" s="13"/>
      <c r="C81" s="53" t="s">
        <v>179</v>
      </c>
      <c r="D81" s="33">
        <v>384.36</v>
      </c>
      <c r="E81" s="35" t="s">
        <v>380</v>
      </c>
    </row>
    <row r="82" spans="1:5">
      <c r="A82" s="13"/>
      <c r="B82" s="13"/>
      <c r="C82" s="53" t="s">
        <v>179</v>
      </c>
      <c r="D82" s="33">
        <v>545.27</v>
      </c>
      <c r="E82" s="35" t="s">
        <v>381</v>
      </c>
    </row>
    <row r="83" spans="1:5">
      <c r="A83" s="13"/>
      <c r="B83" s="13"/>
      <c r="C83" s="53" t="s">
        <v>179</v>
      </c>
      <c r="D83" s="33">
        <v>318.19</v>
      </c>
      <c r="E83" s="35" t="s">
        <v>382</v>
      </c>
    </row>
    <row r="84" spans="1:5">
      <c r="A84" s="13"/>
      <c r="B84" s="13"/>
      <c r="C84" s="53" t="s">
        <v>126</v>
      </c>
      <c r="D84" s="33">
        <v>4700.5</v>
      </c>
      <c r="E84" s="35" t="s">
        <v>385</v>
      </c>
    </row>
    <row r="85" spans="1:5">
      <c r="A85" s="13"/>
      <c r="B85" s="13"/>
      <c r="C85" s="53" t="s">
        <v>126</v>
      </c>
      <c r="D85" s="33">
        <v>806.04</v>
      </c>
      <c r="E85" s="35" t="s">
        <v>386</v>
      </c>
    </row>
    <row r="86" spans="1:5">
      <c r="A86" s="13"/>
      <c r="B86" s="13"/>
      <c r="C86" s="53" t="s">
        <v>126</v>
      </c>
      <c r="D86" s="33">
        <v>142.11000000000001</v>
      </c>
      <c r="E86" s="35" t="s">
        <v>388</v>
      </c>
    </row>
    <row r="87" spans="1:5">
      <c r="A87" s="13"/>
      <c r="B87" s="13"/>
      <c r="C87" s="53" t="s">
        <v>126</v>
      </c>
      <c r="D87" s="33">
        <v>9.36</v>
      </c>
      <c r="E87" s="35" t="s">
        <v>389</v>
      </c>
    </row>
    <row r="88" spans="1:5">
      <c r="A88" s="13"/>
      <c r="B88" s="13"/>
      <c r="C88" s="53" t="s">
        <v>126</v>
      </c>
      <c r="D88" s="33">
        <v>44.3</v>
      </c>
      <c r="E88" s="35" t="s">
        <v>387</v>
      </c>
    </row>
    <row r="89" spans="1:5">
      <c r="A89" s="13"/>
      <c r="B89" s="13"/>
      <c r="C89" s="53" t="s">
        <v>126</v>
      </c>
      <c r="D89" s="33">
        <v>90.69</v>
      </c>
      <c r="E89" s="35" t="s">
        <v>390</v>
      </c>
    </row>
    <row r="90" spans="1:5">
      <c r="A90" s="3" t="s">
        <v>49</v>
      </c>
      <c r="B90" s="3"/>
      <c r="C90" s="10"/>
      <c r="D90" s="55">
        <f>SUM(D49:D89)-16509.25</f>
        <v>33835.620000000003</v>
      </c>
      <c r="E90" s="14"/>
    </row>
    <row r="91" spans="1:5">
      <c r="A91" s="13" t="s">
        <v>50</v>
      </c>
      <c r="B91" s="13"/>
      <c r="C91" s="53" t="s">
        <v>153</v>
      </c>
      <c r="D91" s="33">
        <v>342.37</v>
      </c>
      <c r="E91" s="35" t="s">
        <v>246</v>
      </c>
    </row>
    <row r="92" spans="1:5">
      <c r="A92" s="13"/>
      <c r="B92" s="13"/>
      <c r="C92" s="53" t="s">
        <v>153</v>
      </c>
      <c r="D92" s="33">
        <v>56.9</v>
      </c>
      <c r="E92" s="35" t="s">
        <v>246</v>
      </c>
    </row>
    <row r="93" spans="1:5">
      <c r="A93" s="13"/>
      <c r="B93" s="13"/>
      <c r="C93" s="53" t="s">
        <v>216</v>
      </c>
      <c r="D93" s="33">
        <v>164.12</v>
      </c>
      <c r="E93" s="35" t="s">
        <v>246</v>
      </c>
    </row>
    <row r="94" spans="1:5">
      <c r="A94" s="13"/>
      <c r="B94" s="13"/>
      <c r="C94" s="53" t="s">
        <v>216</v>
      </c>
      <c r="D94" s="33">
        <v>618.65</v>
      </c>
      <c r="E94" s="35" t="s">
        <v>246</v>
      </c>
    </row>
    <row r="95" spans="1:5">
      <c r="A95" s="13"/>
      <c r="B95" s="13"/>
      <c r="C95" s="53" t="s">
        <v>100</v>
      </c>
      <c r="D95" s="33">
        <v>344.33</v>
      </c>
      <c r="E95" s="35" t="s">
        <v>246</v>
      </c>
    </row>
    <row r="96" spans="1:5">
      <c r="A96" s="13"/>
      <c r="B96" s="13"/>
      <c r="C96" s="53" t="s">
        <v>100</v>
      </c>
      <c r="D96" s="33">
        <v>22.9</v>
      </c>
      <c r="E96" s="35" t="s">
        <v>246</v>
      </c>
    </row>
    <row r="97" spans="1:5">
      <c r="A97" s="13"/>
      <c r="B97" s="13"/>
      <c r="C97" s="53" t="s">
        <v>100</v>
      </c>
      <c r="D97" s="33">
        <v>1279.04</v>
      </c>
      <c r="E97" s="35" t="s">
        <v>246</v>
      </c>
    </row>
    <row r="98" spans="1:5">
      <c r="A98" s="13"/>
      <c r="B98" s="13"/>
      <c r="C98" s="53" t="s">
        <v>100</v>
      </c>
      <c r="D98" s="33">
        <v>299.98</v>
      </c>
      <c r="E98" s="35" t="s">
        <v>246</v>
      </c>
    </row>
    <row r="99" spans="1:5">
      <c r="A99" s="13"/>
      <c r="B99" s="13"/>
      <c r="C99" s="53" t="s">
        <v>100</v>
      </c>
      <c r="D99" s="33">
        <v>617.6</v>
      </c>
      <c r="E99" s="35" t="s">
        <v>246</v>
      </c>
    </row>
    <row r="100" spans="1:5">
      <c r="A100" s="13"/>
      <c r="B100" s="13"/>
      <c r="C100" s="53" t="s">
        <v>179</v>
      </c>
      <c r="D100" s="33">
        <v>863.98</v>
      </c>
      <c r="E100" s="35" t="s">
        <v>246</v>
      </c>
    </row>
    <row r="101" spans="1:5">
      <c r="A101" s="13"/>
      <c r="B101" s="13"/>
      <c r="C101" s="53" t="s">
        <v>179</v>
      </c>
      <c r="D101" s="33">
        <v>233.72</v>
      </c>
      <c r="E101" s="35" t="s">
        <v>246</v>
      </c>
    </row>
    <row r="102" spans="1:5">
      <c r="A102" s="13"/>
      <c r="B102" s="13"/>
      <c r="C102" s="53" t="s">
        <v>136</v>
      </c>
      <c r="D102" s="33">
        <v>120</v>
      </c>
      <c r="E102" s="35" t="s">
        <v>263</v>
      </c>
    </row>
    <row r="103" spans="1:5">
      <c r="A103" s="3" t="s">
        <v>52</v>
      </c>
      <c r="B103" s="3"/>
      <c r="C103" s="10"/>
      <c r="D103" s="55">
        <f>SUM(D91:D102)</f>
        <v>4963.59</v>
      </c>
      <c r="E103" s="3"/>
    </row>
    <row r="104" spans="1:5">
      <c r="A104" s="13" t="s">
        <v>53</v>
      </c>
      <c r="B104" s="13"/>
      <c r="C104" s="17" t="s">
        <v>363</v>
      </c>
      <c r="D104" s="7">
        <v>677</v>
      </c>
      <c r="E104" s="13" t="s">
        <v>425</v>
      </c>
    </row>
    <row r="105" spans="1:5">
      <c r="A105" s="3" t="s">
        <v>55</v>
      </c>
      <c r="B105" s="3"/>
      <c r="C105" s="10"/>
      <c r="D105" s="55">
        <f>SUM(D104)</f>
        <v>677</v>
      </c>
      <c r="E105" s="3"/>
    </row>
    <row r="106" spans="1:5">
      <c r="A106" s="8">
        <v>20.25</v>
      </c>
      <c r="B106" s="13"/>
      <c r="C106" s="53" t="s">
        <v>153</v>
      </c>
      <c r="D106" s="33">
        <v>13756</v>
      </c>
      <c r="E106" s="35" t="s">
        <v>307</v>
      </c>
    </row>
    <row r="107" spans="1:5">
      <c r="A107" s="8"/>
      <c r="B107" s="13"/>
      <c r="C107" s="53" t="s">
        <v>177</v>
      </c>
      <c r="D107" s="33">
        <v>5762.59</v>
      </c>
      <c r="E107" s="35" t="s">
        <v>307</v>
      </c>
    </row>
    <row r="108" spans="1:5">
      <c r="A108" s="8"/>
      <c r="B108" s="13"/>
      <c r="C108" s="53" t="s">
        <v>363</v>
      </c>
      <c r="D108" s="33">
        <v>19663.53</v>
      </c>
      <c r="E108" s="35" t="s">
        <v>307</v>
      </c>
    </row>
    <row r="109" spans="1:5">
      <c r="A109" s="8"/>
      <c r="B109" s="13"/>
      <c r="C109" s="53" t="s">
        <v>100</v>
      </c>
      <c r="D109" s="33">
        <v>2579.31</v>
      </c>
      <c r="E109" s="35" t="s">
        <v>307</v>
      </c>
    </row>
    <row r="110" spans="1:5">
      <c r="A110" s="8"/>
      <c r="B110" s="13"/>
      <c r="C110" s="53" t="s">
        <v>179</v>
      </c>
      <c r="D110" s="33">
        <v>3287.31</v>
      </c>
      <c r="E110" s="35" t="s">
        <v>383</v>
      </c>
    </row>
    <row r="111" spans="1:5">
      <c r="A111" s="8"/>
      <c r="B111" s="13"/>
      <c r="C111" s="53" t="s">
        <v>177</v>
      </c>
      <c r="D111" s="33">
        <v>15978.09</v>
      </c>
      <c r="E111" s="35" t="s">
        <v>307</v>
      </c>
    </row>
    <row r="112" spans="1:5">
      <c r="A112" s="3" t="s">
        <v>56</v>
      </c>
      <c r="B112" s="3"/>
      <c r="C112" s="10"/>
      <c r="D112" s="55">
        <f>SUM(D106:D111)</f>
        <v>61026.829999999987</v>
      </c>
      <c r="E112" s="3"/>
    </row>
    <row r="113" spans="1:5">
      <c r="A113" s="32" t="s">
        <v>418</v>
      </c>
      <c r="B113" s="13"/>
      <c r="C113" s="53" t="s">
        <v>179</v>
      </c>
      <c r="D113" s="33">
        <v>1649.99</v>
      </c>
      <c r="E113" s="35" t="s">
        <v>250</v>
      </c>
    </row>
    <row r="114" spans="1:5">
      <c r="A114" s="3" t="s">
        <v>58</v>
      </c>
      <c r="B114" s="3"/>
      <c r="C114" s="10"/>
      <c r="D114" s="55">
        <f>SUM(D113:D113)</f>
        <v>1649.99</v>
      </c>
      <c r="E114" s="3"/>
    </row>
    <row r="115" spans="1:5">
      <c r="A115" s="13" t="s">
        <v>57</v>
      </c>
      <c r="B115" s="13"/>
      <c r="C115" s="17" t="s">
        <v>100</v>
      </c>
      <c r="D115" s="7">
        <v>344.17</v>
      </c>
      <c r="E115" s="13" t="s">
        <v>256</v>
      </c>
    </row>
    <row r="116" spans="1:5">
      <c r="A116" s="3" t="s">
        <v>58</v>
      </c>
      <c r="B116" s="3"/>
      <c r="C116" s="10"/>
      <c r="D116" s="55">
        <f>SUM(D115:D115)</f>
        <v>344.17</v>
      </c>
      <c r="E116" s="3"/>
    </row>
    <row r="117" spans="1:5">
      <c r="A117" s="13" t="s">
        <v>61</v>
      </c>
      <c r="B117" s="13"/>
      <c r="C117" s="53"/>
      <c r="D117" s="33"/>
      <c r="E117" s="35"/>
    </row>
    <row r="118" spans="1:5">
      <c r="A118" s="13"/>
      <c r="B118" s="13"/>
      <c r="C118" s="53" t="s">
        <v>153</v>
      </c>
      <c r="D118" s="33">
        <v>3089.94</v>
      </c>
      <c r="E118" s="35" t="s">
        <v>305</v>
      </c>
    </row>
    <row r="119" spans="1:5">
      <c r="A119" s="13"/>
      <c r="B119" s="13"/>
      <c r="C119" s="53" t="s">
        <v>174</v>
      </c>
      <c r="D119" s="33">
        <v>9548.68</v>
      </c>
      <c r="E119" s="35" t="s">
        <v>359</v>
      </c>
    </row>
    <row r="120" spans="1:5">
      <c r="A120" s="13"/>
      <c r="B120" s="13"/>
      <c r="C120" s="53" t="s">
        <v>179</v>
      </c>
      <c r="D120" s="33">
        <v>12.17</v>
      </c>
      <c r="E120" s="35" t="s">
        <v>377</v>
      </c>
    </row>
    <row r="121" spans="1:5">
      <c r="A121" s="13"/>
      <c r="B121" s="13"/>
      <c r="C121" s="53" t="s">
        <v>136</v>
      </c>
      <c r="D121" s="33">
        <v>50</v>
      </c>
      <c r="E121" s="35" t="s">
        <v>416</v>
      </c>
    </row>
    <row r="122" spans="1:5">
      <c r="A122" s="13"/>
      <c r="B122" s="13"/>
      <c r="C122" s="53" t="s">
        <v>136</v>
      </c>
      <c r="D122" s="33">
        <v>7149.7</v>
      </c>
      <c r="E122" s="35" t="s">
        <v>360</v>
      </c>
    </row>
    <row r="123" spans="1:5">
      <c r="A123" s="13"/>
      <c r="B123" s="13"/>
      <c r="C123" s="53" t="s">
        <v>117</v>
      </c>
      <c r="D123" s="33">
        <v>550.55999999999995</v>
      </c>
      <c r="E123" s="35" t="s">
        <v>250</v>
      </c>
    </row>
    <row r="124" spans="1:5">
      <c r="A124" s="13"/>
      <c r="B124" s="13"/>
      <c r="C124" s="53" t="s">
        <v>153</v>
      </c>
      <c r="D124" s="33">
        <v>319</v>
      </c>
      <c r="E124" s="35" t="s">
        <v>250</v>
      </c>
    </row>
    <row r="125" spans="1:5">
      <c r="A125" s="13"/>
      <c r="B125" s="13"/>
      <c r="C125" s="53" t="s">
        <v>153</v>
      </c>
      <c r="D125" s="33">
        <v>183</v>
      </c>
      <c r="E125" s="35" t="s">
        <v>250</v>
      </c>
    </row>
    <row r="126" spans="1:5">
      <c r="A126" s="13"/>
      <c r="B126" s="13"/>
      <c r="C126" s="53" t="s">
        <v>212</v>
      </c>
      <c r="D126" s="33">
        <v>366</v>
      </c>
      <c r="E126" s="35" t="s">
        <v>250</v>
      </c>
    </row>
    <row r="127" spans="1:5">
      <c r="A127" s="13"/>
      <c r="B127" s="13"/>
      <c r="C127" s="53" t="s">
        <v>212</v>
      </c>
      <c r="D127" s="33">
        <v>648</v>
      </c>
      <c r="E127" s="35" t="s">
        <v>250</v>
      </c>
    </row>
    <row r="128" spans="1:5">
      <c r="A128" s="3" t="s">
        <v>62</v>
      </c>
      <c r="B128" s="3"/>
      <c r="C128" s="10"/>
      <c r="D128" s="55">
        <f>SUM(D117:D127)-250</f>
        <v>21667.050000000003</v>
      </c>
      <c r="E128" s="3"/>
    </row>
    <row r="129" spans="1:9">
      <c r="A129" s="8">
        <v>59.17</v>
      </c>
      <c r="B129" s="13"/>
      <c r="C129" s="53" t="s">
        <v>153</v>
      </c>
      <c r="D129" s="33">
        <v>416839.64</v>
      </c>
      <c r="E129" s="35" t="s">
        <v>308</v>
      </c>
    </row>
    <row r="130" spans="1:9">
      <c r="A130" s="8"/>
      <c r="B130" s="13"/>
      <c r="C130" s="53" t="s">
        <v>212</v>
      </c>
      <c r="D130" s="33">
        <v>4322.3</v>
      </c>
      <c r="E130" s="35" t="s">
        <v>308</v>
      </c>
    </row>
    <row r="131" spans="1:9">
      <c r="A131" s="8"/>
      <c r="B131" s="13"/>
      <c r="C131" s="53" t="s">
        <v>212</v>
      </c>
      <c r="D131" s="33">
        <v>2745.64</v>
      </c>
      <c r="E131" s="35" t="s">
        <v>308</v>
      </c>
    </row>
    <row r="132" spans="1:9">
      <c r="A132" s="8"/>
      <c r="B132" s="13"/>
      <c r="C132" s="53" t="s">
        <v>212</v>
      </c>
      <c r="D132" s="33">
        <v>3617.47</v>
      </c>
      <c r="E132" s="35" t="s">
        <v>308</v>
      </c>
    </row>
    <row r="133" spans="1:9">
      <c r="A133" s="8"/>
      <c r="B133" s="13"/>
      <c r="C133" s="53" t="s">
        <v>212</v>
      </c>
      <c r="D133" s="33">
        <v>3699.98</v>
      </c>
      <c r="E133" s="35" t="s">
        <v>308</v>
      </c>
    </row>
    <row r="134" spans="1:9">
      <c r="A134" s="8"/>
      <c r="B134" s="13"/>
      <c r="C134" s="53" t="s">
        <v>212</v>
      </c>
      <c r="D134" s="33">
        <v>31000</v>
      </c>
      <c r="E134" s="35" t="s">
        <v>337</v>
      </c>
    </row>
    <row r="135" spans="1:9">
      <c r="A135" s="8"/>
      <c r="B135" s="13"/>
      <c r="C135" s="53" t="s">
        <v>212</v>
      </c>
      <c r="D135" s="33">
        <v>2852.03</v>
      </c>
      <c r="E135" s="35" t="s">
        <v>308</v>
      </c>
    </row>
    <row r="136" spans="1:9">
      <c r="A136" s="8"/>
      <c r="B136" s="13"/>
      <c r="C136" s="53" t="s">
        <v>212</v>
      </c>
      <c r="D136" s="33">
        <v>15415.08</v>
      </c>
      <c r="E136" s="35" t="s">
        <v>337</v>
      </c>
    </row>
    <row r="137" spans="1:9">
      <c r="A137" s="8"/>
      <c r="B137" s="13"/>
      <c r="C137" s="53" t="s">
        <v>212</v>
      </c>
      <c r="D137" s="33">
        <v>147.35</v>
      </c>
      <c r="E137" s="35" t="s">
        <v>338</v>
      </c>
    </row>
    <row r="138" spans="1:9">
      <c r="A138" s="8"/>
      <c r="B138" s="13"/>
      <c r="C138" s="53" t="s">
        <v>212</v>
      </c>
      <c r="D138" s="33">
        <v>6326.27</v>
      </c>
      <c r="E138" s="35" t="s">
        <v>308</v>
      </c>
      <c r="I138" s="28"/>
    </row>
    <row r="139" spans="1:9">
      <c r="A139" s="8"/>
      <c r="B139" s="13"/>
      <c r="C139" s="53" t="s">
        <v>212</v>
      </c>
      <c r="D139" s="33">
        <v>5503.22</v>
      </c>
      <c r="E139" s="35" t="s">
        <v>308</v>
      </c>
    </row>
    <row r="140" spans="1:9">
      <c r="A140" s="8"/>
      <c r="B140" s="13"/>
      <c r="C140" s="53" t="s">
        <v>212</v>
      </c>
      <c r="D140" s="33">
        <v>3403.81</v>
      </c>
      <c r="E140" s="35" t="s">
        <v>308</v>
      </c>
    </row>
    <row r="141" spans="1:9">
      <c r="A141" s="8"/>
      <c r="B141" s="13"/>
      <c r="C141" s="53" t="s">
        <v>212</v>
      </c>
      <c r="D141" s="33">
        <v>3100</v>
      </c>
      <c r="E141" s="35" t="s">
        <v>337</v>
      </c>
    </row>
    <row r="142" spans="1:9">
      <c r="A142" s="8"/>
      <c r="B142" s="13"/>
      <c r="C142" s="53" t="s">
        <v>212</v>
      </c>
      <c r="D142" s="33">
        <v>15500</v>
      </c>
      <c r="E142" s="35" t="s">
        <v>337</v>
      </c>
    </row>
    <row r="143" spans="1:9">
      <c r="A143" s="8"/>
      <c r="B143" s="13"/>
      <c r="C143" s="53" t="s">
        <v>212</v>
      </c>
      <c r="D143" s="33">
        <v>2696.52</v>
      </c>
      <c r="E143" s="35" t="s">
        <v>308</v>
      </c>
    </row>
    <row r="144" spans="1:9">
      <c r="A144" s="8"/>
      <c r="B144" s="13"/>
      <c r="C144" s="53" t="s">
        <v>212</v>
      </c>
      <c r="D144" s="33">
        <v>2825.7</v>
      </c>
      <c r="E144" s="35" t="s">
        <v>308</v>
      </c>
    </row>
    <row r="145" spans="1:5">
      <c r="A145" s="8"/>
      <c r="B145" s="13"/>
      <c r="C145" s="53" t="s">
        <v>212</v>
      </c>
      <c r="D145" s="33">
        <v>2971.09</v>
      </c>
      <c r="E145" s="35" t="s">
        <v>308</v>
      </c>
    </row>
    <row r="146" spans="1:5">
      <c r="A146" s="8"/>
      <c r="B146" s="13"/>
      <c r="C146" s="53" t="s">
        <v>212</v>
      </c>
      <c r="D146" s="33">
        <v>1751.51</v>
      </c>
      <c r="E146" s="35" t="s">
        <v>308</v>
      </c>
    </row>
    <row r="147" spans="1:5">
      <c r="A147" s="8"/>
      <c r="B147" s="13"/>
      <c r="C147" s="53" t="s">
        <v>177</v>
      </c>
      <c r="D147" s="33">
        <v>273251.15999999997</v>
      </c>
      <c r="E147" s="35" t="s">
        <v>308</v>
      </c>
    </row>
    <row r="148" spans="1:5">
      <c r="A148" s="8"/>
      <c r="B148" s="13"/>
      <c r="C148" s="53" t="s">
        <v>177</v>
      </c>
      <c r="D148" s="33">
        <v>119320.66</v>
      </c>
      <c r="E148" s="35" t="s">
        <v>308</v>
      </c>
    </row>
    <row r="149" spans="1:5">
      <c r="A149" s="8"/>
      <c r="B149" s="13"/>
      <c r="C149" s="53" t="s">
        <v>363</v>
      </c>
      <c r="D149" s="33">
        <v>260304.29</v>
      </c>
      <c r="E149" s="35" t="s">
        <v>308</v>
      </c>
    </row>
    <row r="150" spans="1:5">
      <c r="A150" s="8"/>
      <c r="B150" s="13"/>
      <c r="C150" s="53"/>
      <c r="D150" s="33"/>
      <c r="E150" s="13"/>
    </row>
    <row r="151" spans="1:5">
      <c r="A151" s="23" t="s">
        <v>64</v>
      </c>
      <c r="B151" s="3"/>
      <c r="C151" s="10"/>
      <c r="D151" s="55">
        <f>SUM(D129:D150)</f>
        <v>1177593.72</v>
      </c>
      <c r="E151" s="13"/>
    </row>
    <row r="152" spans="1:5">
      <c r="A152" s="24" t="s">
        <v>65</v>
      </c>
      <c r="B152" s="13"/>
      <c r="C152" s="61" t="s">
        <v>82</v>
      </c>
      <c r="D152" s="33">
        <v>8993</v>
      </c>
      <c r="E152" s="35" t="s">
        <v>407</v>
      </c>
    </row>
    <row r="153" spans="1:5">
      <c r="A153" s="24"/>
      <c r="B153" s="13"/>
      <c r="C153" s="61" t="s">
        <v>103</v>
      </c>
      <c r="D153" s="33">
        <v>23</v>
      </c>
      <c r="E153" s="35" t="s">
        <v>407</v>
      </c>
    </row>
    <row r="154" spans="1:5">
      <c r="A154" s="26" t="s">
        <v>67</v>
      </c>
      <c r="B154" s="13"/>
      <c r="C154" s="6"/>
      <c r="D154" s="55">
        <f>SUM(D152:D153)</f>
        <v>9016</v>
      </c>
      <c r="E154" s="13"/>
    </row>
    <row r="155" spans="1:5">
      <c r="A155" s="25">
        <v>65.010000000000005</v>
      </c>
      <c r="B155" s="13"/>
      <c r="C155" s="17"/>
      <c r="D155" s="7">
        <v>8910718.0399999991</v>
      </c>
      <c r="E155" s="13"/>
    </row>
    <row r="156" spans="1:5">
      <c r="A156" s="26" t="s">
        <v>69</v>
      </c>
      <c r="B156" s="13"/>
      <c r="C156" s="6"/>
      <c r="D156" s="55">
        <f>SUM(D155)</f>
        <v>8910718.0399999991</v>
      </c>
      <c r="E156" s="13"/>
    </row>
    <row r="157" spans="1:5">
      <c r="A157" s="25" t="s">
        <v>70</v>
      </c>
      <c r="B157" s="13"/>
      <c r="C157" s="53" t="s">
        <v>153</v>
      </c>
      <c r="D157" s="33">
        <v>285.75</v>
      </c>
      <c r="E157" s="35" t="s">
        <v>299</v>
      </c>
    </row>
    <row r="158" spans="1:5">
      <c r="A158" s="25"/>
      <c r="B158" s="13"/>
      <c r="C158" s="53" t="s">
        <v>153</v>
      </c>
      <c r="D158" s="33">
        <v>100</v>
      </c>
      <c r="E158" s="35" t="s">
        <v>300</v>
      </c>
    </row>
    <row r="159" spans="1:5">
      <c r="A159" s="25"/>
      <c r="B159" s="13"/>
      <c r="C159" s="53" t="s">
        <v>177</v>
      </c>
      <c r="D159" s="33">
        <v>357</v>
      </c>
      <c r="E159" s="35" t="s">
        <v>353</v>
      </c>
    </row>
    <row r="160" spans="1:5">
      <c r="A160" s="25"/>
      <c r="B160" s="13"/>
      <c r="C160" s="53"/>
      <c r="D160" s="33">
        <v>10488777.279999999</v>
      </c>
      <c r="E160" s="35"/>
    </row>
    <row r="161" spans="1:5">
      <c r="A161" s="26" t="s">
        <v>71</v>
      </c>
      <c r="B161" s="3"/>
      <c r="C161" s="10"/>
      <c r="D161" s="55">
        <f>SUM(D157:D160)</f>
        <v>10489520.029999999</v>
      </c>
      <c r="E161" s="3"/>
    </row>
    <row r="162" spans="1:5">
      <c r="A162" s="2" t="s">
        <v>426</v>
      </c>
      <c r="B162" s="2"/>
      <c r="C162" s="2"/>
      <c r="D162" s="27">
        <f>D12+D20+D22+D24+D30+D40+D48+D90+D103+D105+D112+D114+D116+D128+D154+D16+D151+D156+D161+'PERSONAL APRILIE 2021'!D55</f>
        <v>21657192.239999998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55"/>
  <sheetViews>
    <sheetView topLeftCell="A22" workbookViewId="0">
      <selection activeCell="E37" sqref="E37:E40"/>
    </sheetView>
  </sheetViews>
  <sheetFormatPr defaultRowHeight="15"/>
  <cols>
    <col min="1" max="1" width="24.7109375" style="1" customWidth="1"/>
    <col min="2" max="2" width="7.5703125" style="1" bestFit="1" customWidth="1"/>
    <col min="3" max="3" width="10.85546875" style="1" customWidth="1"/>
    <col min="4" max="4" width="16.5703125" style="28" customWidth="1"/>
    <col min="5" max="5" width="46.85546875" style="1" customWidth="1"/>
    <col min="6" max="16384" width="9.140625" style="1"/>
  </cols>
  <sheetData>
    <row r="1" spans="1:5">
      <c r="A1" s="2" t="s">
        <v>361</v>
      </c>
      <c r="B1" s="2"/>
      <c r="C1" s="2"/>
      <c r="D1" s="27"/>
    </row>
    <row r="2" spans="1:5">
      <c r="A2" s="2" t="s">
        <v>1</v>
      </c>
      <c r="B2" s="2"/>
      <c r="C2" s="2"/>
      <c r="D2" s="27"/>
    </row>
    <row r="4" spans="1:5">
      <c r="A4" s="2" t="s">
        <v>2</v>
      </c>
      <c r="B4" s="2"/>
      <c r="C4" s="2"/>
      <c r="D4" s="27"/>
      <c r="E4" s="2"/>
    </row>
    <row r="5" spans="1:5">
      <c r="A5" s="2" t="s">
        <v>3</v>
      </c>
      <c r="B5" s="2"/>
      <c r="C5" s="2"/>
      <c r="D5" s="27"/>
      <c r="E5" s="2"/>
    </row>
    <row r="6" spans="1:5">
      <c r="A6" s="2"/>
      <c r="B6" s="2"/>
      <c r="C6" s="2"/>
      <c r="D6" s="27"/>
      <c r="E6" s="2"/>
    </row>
    <row r="7" spans="1:5">
      <c r="A7" s="2"/>
      <c r="B7" s="2"/>
      <c r="C7" s="2"/>
      <c r="D7" s="27"/>
      <c r="E7" s="2"/>
    </row>
    <row r="8" spans="1:5">
      <c r="A8" s="2" t="s">
        <v>149</v>
      </c>
      <c r="B8" s="2"/>
      <c r="C8" s="2" t="s">
        <v>348</v>
      </c>
      <c r="D8" s="27"/>
      <c r="E8" s="2"/>
    </row>
    <row r="10" spans="1:5">
      <c r="A10" s="3" t="s">
        <v>4</v>
      </c>
      <c r="B10" s="4" t="s">
        <v>5</v>
      </c>
      <c r="C10" s="4" t="s">
        <v>6</v>
      </c>
      <c r="D10" s="29" t="s">
        <v>7</v>
      </c>
      <c r="E10" s="4" t="s">
        <v>8</v>
      </c>
    </row>
    <row r="11" spans="1:5">
      <c r="A11" s="5" t="s">
        <v>9</v>
      </c>
      <c r="B11" s="9" t="s">
        <v>298</v>
      </c>
      <c r="C11" s="53" t="s">
        <v>82</v>
      </c>
      <c r="D11" s="33">
        <v>53390</v>
      </c>
      <c r="E11" s="62" t="s">
        <v>401</v>
      </c>
    </row>
    <row r="12" spans="1:5">
      <c r="A12" s="5"/>
      <c r="B12" s="9"/>
      <c r="C12" s="53" t="s">
        <v>82</v>
      </c>
      <c r="D12" s="33">
        <v>208475</v>
      </c>
      <c r="E12" s="62" t="s">
        <v>402</v>
      </c>
    </row>
    <row r="13" spans="1:5">
      <c r="A13" s="5"/>
      <c r="B13" s="9"/>
      <c r="C13" s="53" t="s">
        <v>82</v>
      </c>
      <c r="D13" s="33">
        <v>79147</v>
      </c>
      <c r="E13" s="62" t="s">
        <v>403</v>
      </c>
    </row>
    <row r="14" spans="1:5">
      <c r="A14" s="5"/>
      <c r="B14" s="9"/>
      <c r="C14" s="53" t="s">
        <v>179</v>
      </c>
      <c r="D14" s="33">
        <v>60</v>
      </c>
      <c r="E14" s="62" t="s">
        <v>410</v>
      </c>
    </row>
    <row r="15" spans="1:5">
      <c r="A15" s="5"/>
      <c r="B15" s="9"/>
      <c r="C15" s="53" t="s">
        <v>179</v>
      </c>
      <c r="D15" s="33">
        <v>60</v>
      </c>
      <c r="E15" s="62" t="s">
        <v>411</v>
      </c>
    </row>
    <row r="16" spans="1:5">
      <c r="A16" s="5"/>
      <c r="B16" s="9"/>
      <c r="C16" s="61" t="s">
        <v>179</v>
      </c>
      <c r="D16" s="33">
        <v>190</v>
      </c>
      <c r="E16" s="62" t="s">
        <v>411</v>
      </c>
    </row>
    <row r="17" spans="1:5">
      <c r="A17" s="5"/>
      <c r="B17" s="9"/>
      <c r="C17" s="61" t="s">
        <v>179</v>
      </c>
      <c r="D17" s="33">
        <v>228</v>
      </c>
      <c r="E17" s="62" t="s">
        <v>411</v>
      </c>
    </row>
    <row r="18" spans="1:5">
      <c r="A18" s="5"/>
      <c r="B18" s="9"/>
      <c r="C18" s="61" t="s">
        <v>179</v>
      </c>
      <c r="D18" s="33">
        <v>35</v>
      </c>
      <c r="E18" s="62" t="s">
        <v>411</v>
      </c>
    </row>
    <row r="19" spans="1:5">
      <c r="A19" s="5"/>
      <c r="B19" s="9"/>
      <c r="C19" s="61" t="s">
        <v>179</v>
      </c>
      <c r="D19" s="33">
        <v>95</v>
      </c>
      <c r="E19" s="62" t="s">
        <v>411</v>
      </c>
    </row>
    <row r="20" spans="1:5">
      <c r="A20" s="5"/>
      <c r="B20" s="9"/>
      <c r="C20" s="61" t="s">
        <v>179</v>
      </c>
      <c r="D20" s="33">
        <v>90</v>
      </c>
      <c r="E20" s="62" t="s">
        <v>411</v>
      </c>
    </row>
    <row r="21" spans="1:5">
      <c r="A21" s="5"/>
      <c r="B21" s="9"/>
      <c r="C21" s="61" t="s">
        <v>179</v>
      </c>
      <c r="D21" s="33">
        <v>510</v>
      </c>
      <c r="E21" s="62" t="s">
        <v>411</v>
      </c>
    </row>
    <row r="22" spans="1:5">
      <c r="A22" s="5"/>
      <c r="B22" s="9"/>
      <c r="C22" s="61" t="s">
        <v>179</v>
      </c>
      <c r="D22" s="33">
        <v>777</v>
      </c>
      <c r="E22" s="62" t="s">
        <v>412</v>
      </c>
    </row>
    <row r="23" spans="1:5">
      <c r="A23" s="5"/>
      <c r="B23" s="9"/>
      <c r="C23" s="61" t="s">
        <v>179</v>
      </c>
      <c r="D23" s="33">
        <v>80</v>
      </c>
      <c r="E23" s="62" t="s">
        <v>411</v>
      </c>
    </row>
    <row r="24" spans="1:5">
      <c r="A24" s="5"/>
      <c r="B24" s="9"/>
      <c r="C24" s="61" t="s">
        <v>179</v>
      </c>
      <c r="D24" s="33">
        <v>980</v>
      </c>
      <c r="E24" s="62" t="s">
        <v>411</v>
      </c>
    </row>
    <row r="25" spans="1:5">
      <c r="A25" s="5"/>
      <c r="B25" s="9"/>
      <c r="C25" s="61" t="s">
        <v>179</v>
      </c>
      <c r="D25" s="33">
        <v>96</v>
      </c>
      <c r="E25" s="62" t="s">
        <v>413</v>
      </c>
    </row>
    <row r="26" spans="1:5">
      <c r="A26" s="5"/>
      <c r="B26" s="9"/>
      <c r="C26" s="61" t="s">
        <v>179</v>
      </c>
      <c r="D26" s="33">
        <v>321</v>
      </c>
      <c r="E26" s="62" t="s">
        <v>414</v>
      </c>
    </row>
    <row r="27" spans="1:5">
      <c r="A27" s="5"/>
      <c r="B27" s="9"/>
      <c r="C27" s="61" t="s">
        <v>82</v>
      </c>
      <c r="D27" s="33">
        <v>86254</v>
      </c>
      <c r="E27" s="62" t="s">
        <v>420</v>
      </c>
    </row>
    <row r="28" spans="1:5">
      <c r="A28" s="5"/>
      <c r="B28" s="9"/>
      <c r="C28" s="61" t="s">
        <v>82</v>
      </c>
      <c r="D28" s="33">
        <v>217946</v>
      </c>
      <c r="E28" s="62" t="s">
        <v>420</v>
      </c>
    </row>
    <row r="29" spans="1:5">
      <c r="A29" s="5"/>
      <c r="B29" s="9"/>
      <c r="C29" s="61" t="s">
        <v>82</v>
      </c>
      <c r="D29" s="33">
        <v>17582</v>
      </c>
      <c r="E29" s="62" t="s">
        <v>420</v>
      </c>
    </row>
    <row r="30" spans="1:5">
      <c r="A30" s="5"/>
      <c r="B30" s="9"/>
      <c r="C30" s="61" t="s">
        <v>82</v>
      </c>
      <c r="D30" s="33">
        <v>42310</v>
      </c>
      <c r="E30" s="62" t="s">
        <v>420</v>
      </c>
    </row>
    <row r="31" spans="1:5">
      <c r="A31" s="5"/>
      <c r="B31" s="9"/>
      <c r="C31" s="61" t="s">
        <v>82</v>
      </c>
      <c r="D31" s="33">
        <v>125616</v>
      </c>
      <c r="E31" s="62" t="s">
        <v>420</v>
      </c>
    </row>
    <row r="32" spans="1:5">
      <c r="A32" s="5"/>
      <c r="B32" s="9"/>
      <c r="C32" s="61"/>
      <c r="D32" s="33"/>
      <c r="E32" s="62"/>
    </row>
    <row r="33" spans="1:5">
      <c r="A33" s="5"/>
      <c r="B33" s="9"/>
      <c r="C33" s="6"/>
      <c r="D33" s="7"/>
      <c r="E33" s="8"/>
    </row>
    <row r="34" spans="1:5">
      <c r="A34" s="3" t="s">
        <v>15</v>
      </c>
      <c r="B34" s="3"/>
      <c r="C34" s="10"/>
      <c r="D34" s="55">
        <f>SUM(D11:D31)-888-44212-14586-36022</f>
        <v>738534</v>
      </c>
      <c r="E34" s="12"/>
    </row>
    <row r="35" spans="1:5">
      <c r="A35" s="13" t="s">
        <v>16</v>
      </c>
      <c r="B35" s="13"/>
      <c r="C35" s="6" t="s">
        <v>126</v>
      </c>
      <c r="D35" s="7">
        <v>44212</v>
      </c>
      <c r="E35" s="13" t="s">
        <v>421</v>
      </c>
    </row>
    <row r="36" spans="1:5">
      <c r="A36" s="3" t="s">
        <v>18</v>
      </c>
      <c r="B36" s="3"/>
      <c r="C36" s="10"/>
      <c r="D36" s="55">
        <f>D35</f>
        <v>44212</v>
      </c>
      <c r="E36" s="3"/>
    </row>
    <row r="37" spans="1:5">
      <c r="A37" s="13" t="s">
        <v>19</v>
      </c>
      <c r="B37" s="13"/>
      <c r="C37" s="53" t="s">
        <v>82</v>
      </c>
      <c r="D37" s="33">
        <v>670</v>
      </c>
      <c r="E37" s="35" t="s">
        <v>417</v>
      </c>
    </row>
    <row r="38" spans="1:5">
      <c r="A38" s="13"/>
      <c r="B38" s="13"/>
      <c r="C38" s="53" t="s">
        <v>82</v>
      </c>
      <c r="D38" s="33">
        <v>2584</v>
      </c>
      <c r="E38" s="35" t="s">
        <v>405</v>
      </c>
    </row>
    <row r="39" spans="1:5">
      <c r="A39" s="13"/>
      <c r="B39" s="13"/>
      <c r="C39" s="53" t="s">
        <v>82</v>
      </c>
      <c r="D39" s="33">
        <v>1035</v>
      </c>
      <c r="E39" s="35" t="s">
        <v>404</v>
      </c>
    </row>
    <row r="40" spans="1:5">
      <c r="A40" s="13"/>
      <c r="B40" s="13"/>
      <c r="C40" s="53" t="s">
        <v>86</v>
      </c>
      <c r="D40" s="33">
        <v>9866</v>
      </c>
      <c r="E40" s="35" t="s">
        <v>422</v>
      </c>
    </row>
    <row r="41" spans="1:5">
      <c r="A41" s="3" t="s">
        <v>21</v>
      </c>
      <c r="B41" s="3"/>
      <c r="C41" s="10"/>
      <c r="D41" s="55">
        <f>SUM(D37:D40)</f>
        <v>14155</v>
      </c>
      <c r="E41" s="8"/>
    </row>
    <row r="42" spans="1:5">
      <c r="A42" s="13" t="s">
        <v>22</v>
      </c>
      <c r="B42" s="13"/>
      <c r="C42" s="53" t="s">
        <v>153</v>
      </c>
      <c r="D42" s="33">
        <v>270</v>
      </c>
      <c r="E42" s="35" t="s">
        <v>397</v>
      </c>
    </row>
    <row r="43" spans="1:5">
      <c r="A43" s="13"/>
      <c r="B43" s="13"/>
      <c r="C43" s="53" t="s">
        <v>136</v>
      </c>
      <c r="D43" s="33">
        <v>520</v>
      </c>
      <c r="E43" s="35" t="s">
        <v>397</v>
      </c>
    </row>
    <row r="44" spans="1:5">
      <c r="A44" s="13"/>
      <c r="B44" s="13"/>
      <c r="C44" s="53" t="s">
        <v>136</v>
      </c>
      <c r="D44" s="33">
        <v>520</v>
      </c>
      <c r="E44" s="35" t="s">
        <v>397</v>
      </c>
    </row>
    <row r="45" spans="1:5">
      <c r="A45" s="13"/>
      <c r="B45" s="13"/>
      <c r="C45" s="53" t="s">
        <v>136</v>
      </c>
      <c r="D45" s="33">
        <v>520</v>
      </c>
      <c r="E45" s="35" t="s">
        <v>397</v>
      </c>
    </row>
    <row r="46" spans="1:5">
      <c r="A46" s="3" t="s">
        <v>24</v>
      </c>
      <c r="B46" s="3"/>
      <c r="C46" s="10"/>
      <c r="D46" s="55">
        <f>SUM(D42:D45)</f>
        <v>1830</v>
      </c>
      <c r="E46" s="14"/>
    </row>
    <row r="47" spans="1:5">
      <c r="A47" s="13" t="s">
        <v>25</v>
      </c>
      <c r="B47" s="13"/>
      <c r="C47" s="17" t="s">
        <v>126</v>
      </c>
      <c r="D47" s="7">
        <v>36022</v>
      </c>
      <c r="E47" s="13" t="s">
        <v>227</v>
      </c>
    </row>
    <row r="48" spans="1:5">
      <c r="A48" s="3" t="s">
        <v>27</v>
      </c>
      <c r="B48" s="3"/>
      <c r="C48" s="10"/>
      <c r="D48" s="55">
        <f>D47</f>
        <v>36022</v>
      </c>
      <c r="E48" s="3"/>
    </row>
    <row r="49" spans="1:5">
      <c r="A49" s="13" t="s">
        <v>28</v>
      </c>
      <c r="B49" s="13"/>
      <c r="C49" s="61" t="s">
        <v>82</v>
      </c>
      <c r="D49" s="38">
        <v>18665</v>
      </c>
      <c r="E49" s="64" t="s">
        <v>406</v>
      </c>
    </row>
    <row r="50" spans="1:5">
      <c r="A50" s="5"/>
      <c r="B50" s="9"/>
      <c r="C50" s="61" t="s">
        <v>179</v>
      </c>
      <c r="D50" s="33">
        <v>29</v>
      </c>
      <c r="E50" s="62" t="s">
        <v>415</v>
      </c>
    </row>
    <row r="51" spans="1:5">
      <c r="A51" s="5"/>
      <c r="B51" s="9"/>
      <c r="C51" s="61" t="s">
        <v>126</v>
      </c>
      <c r="D51" s="33">
        <v>14586</v>
      </c>
      <c r="E51" s="62" t="s">
        <v>423</v>
      </c>
    </row>
    <row r="52" spans="1:5">
      <c r="A52" s="3" t="s">
        <v>30</v>
      </c>
      <c r="B52" s="3"/>
      <c r="C52" s="10"/>
      <c r="D52" s="55">
        <f>D49+D50+D51</f>
        <v>33280</v>
      </c>
      <c r="E52" s="14"/>
    </row>
    <row r="53" spans="1:5">
      <c r="A53" s="14" t="s">
        <v>130</v>
      </c>
      <c r="B53" s="14"/>
      <c r="C53" s="14">
        <v>29</v>
      </c>
      <c r="D53" s="30">
        <v>888</v>
      </c>
      <c r="E53" s="14" t="s">
        <v>228</v>
      </c>
    </row>
    <row r="54" spans="1:5">
      <c r="A54" s="14" t="s">
        <v>131</v>
      </c>
      <c r="B54" s="14"/>
      <c r="C54" s="14"/>
      <c r="D54" s="63">
        <f>D53</f>
        <v>888</v>
      </c>
      <c r="E54" s="14"/>
    </row>
    <row r="55" spans="1:5">
      <c r="A55" s="66" t="s">
        <v>427</v>
      </c>
      <c r="B55" s="2"/>
      <c r="C55" s="2"/>
      <c r="D55" s="27">
        <f>D34+D36+D41+D46+D48+D52+D54</f>
        <v>868921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33"/>
  <sheetViews>
    <sheetView workbookViewId="0">
      <selection activeCell="D62" sqref="D62:E62"/>
    </sheetView>
  </sheetViews>
  <sheetFormatPr defaultRowHeight="15"/>
  <cols>
    <col min="1" max="1" width="25.42578125" customWidth="1"/>
    <col min="4" max="4" width="13.42578125" customWidth="1"/>
    <col min="5" max="5" width="95.7109375" bestFit="1" customWidth="1"/>
  </cols>
  <sheetData>
    <row r="1" spans="1:5">
      <c r="A1" s="2" t="s">
        <v>362</v>
      </c>
      <c r="B1" s="2"/>
      <c r="C1" s="2"/>
      <c r="D1" s="2"/>
      <c r="E1" s="1"/>
    </row>
    <row r="2" spans="1:5">
      <c r="A2" s="2" t="s">
        <v>1</v>
      </c>
      <c r="B2" s="2"/>
      <c r="C2" s="2"/>
      <c r="D2" s="2"/>
      <c r="E2" s="1"/>
    </row>
    <row r="3" spans="1:5">
      <c r="A3" s="2"/>
      <c r="B3" s="2"/>
      <c r="C3" s="2"/>
      <c r="D3" s="2"/>
      <c r="E3" s="1"/>
    </row>
    <row r="4" spans="1:5">
      <c r="A4" s="2" t="s">
        <v>2</v>
      </c>
      <c r="B4" s="2"/>
      <c r="C4" s="2"/>
      <c r="D4" s="2"/>
      <c r="E4" s="1"/>
    </row>
    <row r="5" spans="1:5">
      <c r="A5" s="2" t="s">
        <v>33</v>
      </c>
      <c r="B5" s="2"/>
      <c r="C5" s="2"/>
      <c r="D5" s="2"/>
      <c r="E5" s="1"/>
    </row>
    <row r="6" spans="1:5">
      <c r="A6" s="2"/>
      <c r="B6" s="2"/>
      <c r="C6" s="2"/>
      <c r="D6" s="2"/>
      <c r="E6" s="1"/>
    </row>
    <row r="7" spans="1:5">
      <c r="A7" s="2"/>
      <c r="B7" s="2"/>
      <c r="C7" s="2"/>
      <c r="D7" s="2"/>
      <c r="E7" s="1"/>
    </row>
    <row r="8" spans="1:5">
      <c r="A8" s="2" t="s">
        <v>31</v>
      </c>
      <c r="B8" s="2"/>
      <c r="C8" s="2"/>
      <c r="D8" s="54" t="s">
        <v>391</v>
      </c>
      <c r="E8" s="60">
        <v>2021</v>
      </c>
    </row>
    <row r="9" spans="1:5">
      <c r="A9" s="1"/>
      <c r="B9" s="1"/>
      <c r="C9" s="1"/>
      <c r="D9" s="1"/>
      <c r="E9" s="1"/>
    </row>
    <row r="10" spans="1:5">
      <c r="A10" s="3" t="s">
        <v>4</v>
      </c>
      <c r="B10" s="4" t="s">
        <v>5</v>
      </c>
      <c r="C10" s="4" t="s">
        <v>6</v>
      </c>
      <c r="D10" s="4" t="s">
        <v>7</v>
      </c>
      <c r="E10" s="3" t="s">
        <v>8</v>
      </c>
    </row>
    <row r="11" spans="1:5">
      <c r="A11" s="5" t="s">
        <v>34</v>
      </c>
      <c r="B11" s="4"/>
      <c r="C11" s="17"/>
      <c r="D11" s="18"/>
      <c r="E11" s="13"/>
    </row>
    <row r="12" spans="1:5">
      <c r="A12" s="5"/>
      <c r="B12" s="9"/>
      <c r="C12" s="18"/>
      <c r="D12" s="18"/>
      <c r="E12" s="13"/>
    </row>
    <row r="13" spans="1:5">
      <c r="A13" s="5"/>
      <c r="B13" s="9"/>
      <c r="C13" s="18"/>
      <c r="D13" s="18"/>
      <c r="E13" s="13"/>
    </row>
    <row r="14" spans="1:5">
      <c r="A14" s="19" t="s">
        <v>35</v>
      </c>
      <c r="B14" s="4"/>
      <c r="C14" s="4"/>
      <c r="D14" s="11">
        <f>SUM(D11:D13)</f>
        <v>0</v>
      </c>
      <c r="E14" s="3"/>
    </row>
    <row r="15" spans="1:5">
      <c r="A15" s="5" t="s">
        <v>36</v>
      </c>
      <c r="B15" s="9"/>
      <c r="C15" s="17" t="s">
        <v>217</v>
      </c>
      <c r="D15" s="7">
        <v>10725.4</v>
      </c>
      <c r="E15" s="13" t="s">
        <v>460</v>
      </c>
    </row>
    <row r="16" spans="1:5">
      <c r="A16" s="5"/>
      <c r="B16" s="9"/>
      <c r="C16" s="17" t="s">
        <v>117</v>
      </c>
      <c r="D16" s="7">
        <v>13646.5</v>
      </c>
      <c r="E16" s="13" t="s">
        <v>465</v>
      </c>
    </row>
    <row r="17" spans="1:5">
      <c r="A17" s="19" t="s">
        <v>37</v>
      </c>
      <c r="B17" s="4"/>
      <c r="C17" s="20"/>
      <c r="D17" s="11">
        <f>SUM(D15:D16)</f>
        <v>24371.9</v>
      </c>
      <c r="E17" s="3"/>
    </row>
    <row r="18" spans="1:5">
      <c r="A18" s="5" t="s">
        <v>38</v>
      </c>
      <c r="B18" s="9"/>
      <c r="C18" s="17" t="s">
        <v>363</v>
      </c>
      <c r="D18" s="7">
        <v>1069.4000000000001</v>
      </c>
      <c r="E18" s="13" t="s">
        <v>439</v>
      </c>
    </row>
    <row r="19" spans="1:5">
      <c r="A19" s="5"/>
      <c r="B19" s="9"/>
      <c r="C19" s="17" t="s">
        <v>117</v>
      </c>
      <c r="D19" s="7">
        <v>1113.3</v>
      </c>
      <c r="E19" s="13" t="s">
        <v>463</v>
      </c>
    </row>
    <row r="20" spans="1:5">
      <c r="A20" s="19" t="s">
        <v>39</v>
      </c>
      <c r="B20" s="4"/>
      <c r="C20" s="20"/>
      <c r="D20" s="11">
        <f>SUM(D18:D19)</f>
        <v>2182.6999999999998</v>
      </c>
      <c r="E20" s="3"/>
    </row>
    <row r="21" spans="1:5">
      <c r="A21" s="5" t="s">
        <v>40</v>
      </c>
      <c r="B21" s="13"/>
      <c r="C21" s="17" t="s">
        <v>363</v>
      </c>
      <c r="D21" s="7">
        <v>10508.09</v>
      </c>
      <c r="E21" s="13" t="s">
        <v>440</v>
      </c>
    </row>
    <row r="22" spans="1:5">
      <c r="A22" s="19" t="s">
        <v>41</v>
      </c>
      <c r="B22" s="3"/>
      <c r="C22" s="21"/>
      <c r="D22" s="11">
        <f>SUM(D21)</f>
        <v>10508.09</v>
      </c>
      <c r="E22" s="3"/>
    </row>
    <row r="23" spans="1:5">
      <c r="A23" s="5" t="s">
        <v>42</v>
      </c>
      <c r="B23" s="13"/>
      <c r="C23" s="17" t="s">
        <v>156</v>
      </c>
      <c r="D23" s="7">
        <v>380</v>
      </c>
      <c r="E23" s="13" t="s">
        <v>466</v>
      </c>
    </row>
    <row r="24" spans="1:5">
      <c r="A24" s="19" t="s">
        <v>43</v>
      </c>
      <c r="B24" s="3"/>
      <c r="C24" s="21"/>
      <c r="D24" s="11">
        <f>SUM(D23)</f>
        <v>380</v>
      </c>
      <c r="E24" s="3"/>
    </row>
    <row r="25" spans="1:5">
      <c r="A25" s="5" t="s">
        <v>44</v>
      </c>
      <c r="B25" s="13"/>
      <c r="C25" s="17" t="s">
        <v>363</v>
      </c>
      <c r="D25" s="22">
        <v>4761.4399999999996</v>
      </c>
      <c r="E25" s="13" t="s">
        <v>437</v>
      </c>
    </row>
    <row r="26" spans="1:5">
      <c r="A26" s="5"/>
      <c r="B26" s="13"/>
      <c r="C26" s="17" t="s">
        <v>363</v>
      </c>
      <c r="D26" s="22">
        <v>3430.41</v>
      </c>
      <c r="E26" s="13" t="s">
        <v>438</v>
      </c>
    </row>
    <row r="27" spans="1:5">
      <c r="A27" s="5"/>
      <c r="B27" s="13"/>
      <c r="C27" s="17" t="s">
        <v>106</v>
      </c>
      <c r="D27" s="22">
        <v>1276.43</v>
      </c>
      <c r="E27" s="13" t="s">
        <v>448</v>
      </c>
    </row>
    <row r="28" spans="1:5">
      <c r="A28" s="5"/>
      <c r="B28" s="13"/>
      <c r="C28" s="17" t="s">
        <v>363</v>
      </c>
      <c r="D28" s="22">
        <v>41.66</v>
      </c>
      <c r="E28" s="13" t="s">
        <v>449</v>
      </c>
    </row>
    <row r="29" spans="1:5">
      <c r="A29" s="5"/>
      <c r="B29" s="13"/>
      <c r="C29" s="17" t="s">
        <v>363</v>
      </c>
      <c r="D29" s="22">
        <v>7.8</v>
      </c>
      <c r="E29" s="13" t="s">
        <v>449</v>
      </c>
    </row>
    <row r="30" spans="1:5" s="1" customFormat="1">
      <c r="A30" s="5"/>
      <c r="B30" s="13"/>
      <c r="C30" s="17" t="s">
        <v>102</v>
      </c>
      <c r="D30" s="22">
        <v>20.83</v>
      </c>
      <c r="E30" s="13" t="s">
        <v>449</v>
      </c>
    </row>
    <row r="31" spans="1:5">
      <c r="A31" s="3" t="s">
        <v>45</v>
      </c>
      <c r="B31" s="3"/>
      <c r="C31" s="10"/>
      <c r="D31" s="11">
        <f>SUM(D25:D30)</f>
        <v>9538.5699999999979</v>
      </c>
      <c r="E31" s="13"/>
    </row>
    <row r="32" spans="1:5">
      <c r="A32" s="13" t="s">
        <v>46</v>
      </c>
      <c r="B32" s="13"/>
      <c r="C32" s="17" t="s">
        <v>363</v>
      </c>
      <c r="D32" s="7">
        <v>7173.37</v>
      </c>
      <c r="E32" s="13" t="s">
        <v>442</v>
      </c>
    </row>
    <row r="33" spans="1:5">
      <c r="A33" s="13"/>
      <c r="B33" s="13"/>
      <c r="C33" s="17" t="s">
        <v>363</v>
      </c>
      <c r="D33" s="7">
        <v>105</v>
      </c>
      <c r="E33" s="13" t="s">
        <v>450</v>
      </c>
    </row>
    <row r="34" spans="1:5">
      <c r="A34" s="13"/>
      <c r="B34" s="13"/>
      <c r="C34" s="17" t="s">
        <v>156</v>
      </c>
      <c r="D34" s="7">
        <v>25</v>
      </c>
      <c r="E34" s="13" t="s">
        <v>450</v>
      </c>
    </row>
    <row r="35" spans="1:5">
      <c r="A35" s="13"/>
      <c r="B35" s="13"/>
      <c r="C35" s="17" t="s">
        <v>363</v>
      </c>
      <c r="D35" s="7">
        <v>18.989999999999998</v>
      </c>
      <c r="E35" s="13" t="s">
        <v>450</v>
      </c>
    </row>
    <row r="36" spans="1:5" s="1" customFormat="1">
      <c r="A36" s="13"/>
      <c r="B36" s="13"/>
      <c r="C36" s="17" t="s">
        <v>309</v>
      </c>
      <c r="D36" s="7">
        <v>50</v>
      </c>
      <c r="E36" s="13" t="s">
        <v>450</v>
      </c>
    </row>
    <row r="37" spans="1:5">
      <c r="A37" s="3" t="s">
        <v>47</v>
      </c>
      <c r="B37" s="3"/>
      <c r="C37" s="10"/>
      <c r="D37" s="11">
        <f>SUM(D32:D36)</f>
        <v>7372.36</v>
      </c>
      <c r="E37" s="3"/>
    </row>
    <row r="38" spans="1:5">
      <c r="A38" s="13" t="s">
        <v>48</v>
      </c>
      <c r="B38" s="13"/>
      <c r="C38" s="17" t="s">
        <v>393</v>
      </c>
      <c r="D38" s="7">
        <v>410.09</v>
      </c>
      <c r="E38" s="13" t="s">
        <v>395</v>
      </c>
    </row>
    <row r="39" spans="1:5">
      <c r="A39" s="13"/>
      <c r="B39" s="13"/>
      <c r="C39" s="17" t="s">
        <v>393</v>
      </c>
      <c r="D39" s="7">
        <v>318.82</v>
      </c>
      <c r="E39" s="13" t="s">
        <v>428</v>
      </c>
    </row>
    <row r="40" spans="1:5">
      <c r="A40" s="13"/>
      <c r="B40" s="13"/>
      <c r="C40" s="17" t="s">
        <v>393</v>
      </c>
      <c r="D40" s="7">
        <v>2.81</v>
      </c>
      <c r="E40" s="13" t="s">
        <v>429</v>
      </c>
    </row>
    <row r="41" spans="1:5">
      <c r="A41" s="13"/>
      <c r="B41" s="13"/>
      <c r="C41" s="17" t="s">
        <v>393</v>
      </c>
      <c r="D41" s="7">
        <v>42.37</v>
      </c>
      <c r="E41" s="13" t="s">
        <v>430</v>
      </c>
    </row>
    <row r="42" spans="1:5">
      <c r="A42" s="13"/>
      <c r="B42" s="13"/>
      <c r="C42" s="17" t="s">
        <v>393</v>
      </c>
      <c r="D42" s="7">
        <v>136.61000000000001</v>
      </c>
      <c r="E42" s="13" t="s">
        <v>431</v>
      </c>
    </row>
    <row r="43" spans="1:5">
      <c r="A43" s="13"/>
      <c r="B43" s="13"/>
      <c r="C43" s="17" t="s">
        <v>393</v>
      </c>
      <c r="D43" s="33">
        <v>52.65</v>
      </c>
      <c r="E43" s="13" t="s">
        <v>432</v>
      </c>
    </row>
    <row r="44" spans="1:5">
      <c r="A44" s="13"/>
      <c r="B44" s="13"/>
      <c r="C44" s="17" t="s">
        <v>363</v>
      </c>
      <c r="D44" s="33">
        <v>4700.5</v>
      </c>
      <c r="E44" s="13" t="s">
        <v>441</v>
      </c>
    </row>
    <row r="45" spans="1:5">
      <c r="A45" s="13"/>
      <c r="B45" s="13"/>
      <c r="C45" s="17" t="s">
        <v>363</v>
      </c>
      <c r="D45" s="33">
        <v>4182</v>
      </c>
      <c r="E45" s="13" t="s">
        <v>444</v>
      </c>
    </row>
    <row r="46" spans="1:5">
      <c r="A46" s="13"/>
      <c r="B46" s="13"/>
      <c r="C46" s="17" t="s">
        <v>363</v>
      </c>
      <c r="D46" s="33">
        <v>720.98</v>
      </c>
      <c r="E46" s="13" t="s">
        <v>445</v>
      </c>
    </row>
    <row r="47" spans="1:5">
      <c r="A47" s="13"/>
      <c r="B47" s="13"/>
      <c r="C47" s="17" t="s">
        <v>363</v>
      </c>
      <c r="D47" s="33">
        <v>13214.14</v>
      </c>
      <c r="E47" s="13" t="s">
        <v>443</v>
      </c>
    </row>
    <row r="48" spans="1:5">
      <c r="A48" s="13"/>
      <c r="B48" s="13"/>
      <c r="C48" s="17" t="s">
        <v>363</v>
      </c>
      <c r="D48" s="33">
        <v>12055.18</v>
      </c>
      <c r="E48" s="13" t="s">
        <v>446</v>
      </c>
    </row>
    <row r="49" spans="1:5">
      <c r="A49" s="13"/>
      <c r="B49" s="13"/>
      <c r="C49" s="17" t="s">
        <v>363</v>
      </c>
      <c r="D49" s="33">
        <v>1071</v>
      </c>
      <c r="E49" s="13" t="s">
        <v>447</v>
      </c>
    </row>
    <row r="50" spans="1:5">
      <c r="A50" s="13"/>
      <c r="B50" s="13"/>
      <c r="C50" s="17" t="s">
        <v>106</v>
      </c>
      <c r="D50" s="33">
        <v>70</v>
      </c>
      <c r="E50" s="13" t="s">
        <v>452</v>
      </c>
    </row>
    <row r="51" spans="1:5">
      <c r="A51" s="13"/>
      <c r="B51" s="13"/>
      <c r="C51" s="17" t="s">
        <v>106</v>
      </c>
      <c r="D51" s="33">
        <v>5</v>
      </c>
      <c r="E51" s="13" t="s">
        <v>453</v>
      </c>
    </row>
    <row r="52" spans="1:5">
      <c r="A52" s="13"/>
      <c r="B52" s="13"/>
      <c r="C52" s="17" t="s">
        <v>106</v>
      </c>
      <c r="D52" s="33">
        <v>17.59</v>
      </c>
      <c r="E52" s="13" t="s">
        <v>454</v>
      </c>
    </row>
    <row r="53" spans="1:5">
      <c r="A53" s="13"/>
      <c r="B53" s="13"/>
      <c r="C53" s="17" t="s">
        <v>106</v>
      </c>
      <c r="D53" s="33">
        <v>294.3</v>
      </c>
      <c r="E53" s="13" t="s">
        <v>455</v>
      </c>
    </row>
    <row r="54" spans="1:5">
      <c r="A54" s="13"/>
      <c r="B54" s="13"/>
      <c r="C54" s="17" t="s">
        <v>106</v>
      </c>
      <c r="D54" s="33">
        <v>278.26</v>
      </c>
      <c r="E54" s="13" t="s">
        <v>456</v>
      </c>
    </row>
    <row r="55" spans="1:5">
      <c r="A55" s="3" t="s">
        <v>49</v>
      </c>
      <c r="B55" s="3"/>
      <c r="C55" s="10"/>
      <c r="D55" s="11">
        <f>SUM(D38:D54)</f>
        <v>37572.300000000003</v>
      </c>
      <c r="E55" s="14"/>
    </row>
    <row r="56" spans="1:5">
      <c r="A56" s="13" t="s">
        <v>50</v>
      </c>
      <c r="B56" s="13"/>
      <c r="C56" s="17" t="s">
        <v>363</v>
      </c>
      <c r="D56" s="7">
        <v>764.37</v>
      </c>
      <c r="E56" s="13" t="s">
        <v>282</v>
      </c>
    </row>
    <row r="57" spans="1:5">
      <c r="A57" s="13"/>
      <c r="B57" s="13"/>
      <c r="C57" s="17" t="s">
        <v>363</v>
      </c>
      <c r="D57" s="7">
        <v>46.5</v>
      </c>
      <c r="E57" s="13" t="s">
        <v>282</v>
      </c>
    </row>
    <row r="58" spans="1:5">
      <c r="A58" s="13"/>
      <c r="B58" s="13"/>
      <c r="C58" s="17" t="s">
        <v>217</v>
      </c>
      <c r="D58" s="7">
        <v>657.81</v>
      </c>
      <c r="E58" s="13" t="s">
        <v>282</v>
      </c>
    </row>
    <row r="59" spans="1:5" s="1" customFormat="1">
      <c r="A59" s="13"/>
      <c r="B59" s="13"/>
      <c r="C59" s="17" t="s">
        <v>217</v>
      </c>
      <c r="D59" s="7">
        <v>1428.03</v>
      </c>
      <c r="E59" s="13" t="s">
        <v>282</v>
      </c>
    </row>
    <row r="60" spans="1:5" s="1" customFormat="1">
      <c r="A60" s="13"/>
      <c r="B60" s="13"/>
      <c r="C60" s="17" t="s">
        <v>217</v>
      </c>
      <c r="D60" s="7">
        <v>472.12</v>
      </c>
      <c r="E60" s="13" t="s">
        <v>282</v>
      </c>
    </row>
    <row r="61" spans="1:5" s="1" customFormat="1">
      <c r="A61" s="13"/>
      <c r="B61" s="13"/>
      <c r="C61" s="17" t="s">
        <v>217</v>
      </c>
      <c r="D61" s="7">
        <v>228.09</v>
      </c>
      <c r="E61" s="13" t="s">
        <v>282</v>
      </c>
    </row>
    <row r="62" spans="1:5">
      <c r="A62" s="13"/>
      <c r="B62" s="13"/>
      <c r="C62" s="17" t="s">
        <v>118</v>
      </c>
      <c r="D62" s="7">
        <v>120</v>
      </c>
      <c r="E62" s="13" t="s">
        <v>250</v>
      </c>
    </row>
    <row r="63" spans="1:5">
      <c r="A63" s="3" t="s">
        <v>52</v>
      </c>
      <c r="B63" s="3"/>
      <c r="C63" s="10"/>
      <c r="D63" s="11">
        <f>SUM(D56:D62)</f>
        <v>3716.92</v>
      </c>
      <c r="E63" s="3"/>
    </row>
    <row r="64" spans="1:5">
      <c r="A64" s="8">
        <v>20.12</v>
      </c>
      <c r="B64" s="13"/>
      <c r="C64" s="17"/>
      <c r="D64" s="7"/>
      <c r="E64" s="13"/>
    </row>
    <row r="65" spans="1:5">
      <c r="A65" s="8"/>
      <c r="B65" s="13"/>
      <c r="C65" s="17"/>
      <c r="D65" s="7"/>
      <c r="E65" s="13"/>
    </row>
    <row r="66" spans="1:5">
      <c r="A66" s="23" t="s">
        <v>80</v>
      </c>
      <c r="B66" s="3"/>
      <c r="C66" s="10"/>
      <c r="D66" s="11">
        <f>SUM(D64:D65)</f>
        <v>0</v>
      </c>
      <c r="E66" s="3"/>
    </row>
    <row r="67" spans="1:5">
      <c r="A67" s="13" t="s">
        <v>53</v>
      </c>
      <c r="B67" s="13"/>
      <c r="C67" s="17"/>
      <c r="D67" s="7">
        <v>383.51</v>
      </c>
      <c r="E67" s="13" t="s">
        <v>468</v>
      </c>
    </row>
    <row r="68" spans="1:5">
      <c r="A68" s="3" t="s">
        <v>55</v>
      </c>
      <c r="B68" s="3"/>
      <c r="C68" s="10"/>
      <c r="D68" s="11">
        <f>SUM(D67)</f>
        <v>383.51</v>
      </c>
      <c r="E68" s="3"/>
    </row>
    <row r="69" spans="1:5">
      <c r="A69" s="8">
        <v>20.25</v>
      </c>
      <c r="B69" s="13"/>
      <c r="C69" s="17" t="s">
        <v>393</v>
      </c>
      <c r="D69" s="7">
        <v>8000</v>
      </c>
      <c r="E69" s="13" t="s">
        <v>433</v>
      </c>
    </row>
    <row r="70" spans="1:5">
      <c r="A70" s="8"/>
      <c r="B70" s="13"/>
      <c r="C70" s="17" t="s">
        <v>393</v>
      </c>
      <c r="D70" s="7">
        <v>19562.400000000001</v>
      </c>
      <c r="E70" s="13" t="s">
        <v>433</v>
      </c>
    </row>
    <row r="71" spans="1:5">
      <c r="A71" s="8"/>
      <c r="B71" s="13"/>
      <c r="C71" s="17" t="s">
        <v>393</v>
      </c>
      <c r="D71" s="7">
        <v>9615.92</v>
      </c>
      <c r="E71" s="13" t="s">
        <v>433</v>
      </c>
    </row>
    <row r="72" spans="1:5">
      <c r="A72" s="8"/>
      <c r="B72" s="13"/>
      <c r="C72" s="17" t="s">
        <v>393</v>
      </c>
      <c r="D72" s="7">
        <v>6992.78</v>
      </c>
      <c r="E72" s="13" t="s">
        <v>433</v>
      </c>
    </row>
    <row r="73" spans="1:5">
      <c r="A73" s="8"/>
      <c r="B73" s="13"/>
      <c r="C73" s="17" t="s">
        <v>102</v>
      </c>
      <c r="D73" s="7">
        <v>10.3</v>
      </c>
      <c r="E73" s="13" t="s">
        <v>459</v>
      </c>
    </row>
    <row r="74" spans="1:5">
      <c r="A74" s="3" t="s">
        <v>56</v>
      </c>
      <c r="B74" s="3"/>
      <c r="C74" s="10"/>
      <c r="D74" s="11">
        <f>SUM(D69:D73)</f>
        <v>44181.4</v>
      </c>
      <c r="E74" s="3"/>
    </row>
    <row r="75" spans="1:5">
      <c r="A75" s="13" t="s">
        <v>57</v>
      </c>
      <c r="B75" s="13"/>
      <c r="C75" s="17" t="s">
        <v>419</v>
      </c>
      <c r="D75" s="7">
        <v>308.49</v>
      </c>
      <c r="E75" s="13" t="s">
        <v>250</v>
      </c>
    </row>
    <row r="76" spans="1:5">
      <c r="A76" s="13"/>
      <c r="B76" s="13"/>
      <c r="C76" s="17" t="s">
        <v>393</v>
      </c>
      <c r="D76" s="7">
        <v>88</v>
      </c>
      <c r="E76" s="13" t="s">
        <v>250</v>
      </c>
    </row>
    <row r="77" spans="1:5" s="1" customFormat="1">
      <c r="A77" s="13"/>
      <c r="B77" s="13"/>
      <c r="C77" s="17" t="s">
        <v>79</v>
      </c>
      <c r="D77" s="7">
        <v>66</v>
      </c>
      <c r="E77" s="13" t="s">
        <v>250</v>
      </c>
    </row>
    <row r="78" spans="1:5" s="1" customFormat="1">
      <c r="A78" s="13"/>
      <c r="B78" s="13"/>
      <c r="C78" s="17" t="s">
        <v>82</v>
      </c>
      <c r="D78" s="7">
        <v>66</v>
      </c>
      <c r="E78" s="13" t="s">
        <v>250</v>
      </c>
    </row>
    <row r="79" spans="1:5">
      <c r="A79" s="3" t="s">
        <v>58</v>
      </c>
      <c r="B79" s="3"/>
      <c r="C79" s="10"/>
      <c r="D79" s="11">
        <f>SUM(D75:D78)</f>
        <v>528.49</v>
      </c>
      <c r="E79" s="3"/>
    </row>
    <row r="80" spans="1:5">
      <c r="A80" s="13" t="s">
        <v>59</v>
      </c>
      <c r="B80" s="13"/>
      <c r="C80" s="17" t="s">
        <v>393</v>
      </c>
      <c r="D80" s="7">
        <v>270.89999999999998</v>
      </c>
      <c r="E80" s="13" t="s">
        <v>434</v>
      </c>
    </row>
    <row r="81" spans="1:5">
      <c r="A81" s="3" t="s">
        <v>60</v>
      </c>
      <c r="B81" s="3"/>
      <c r="C81" s="10"/>
      <c r="D81" s="11">
        <f>SUM(D80:D80)</f>
        <v>270.89999999999998</v>
      </c>
      <c r="E81" s="3"/>
    </row>
    <row r="82" spans="1:5">
      <c r="A82" s="13" t="s">
        <v>61</v>
      </c>
      <c r="B82" s="13"/>
      <c r="C82" s="17" t="s">
        <v>393</v>
      </c>
      <c r="D82" s="7">
        <v>357</v>
      </c>
      <c r="E82" s="13" t="s">
        <v>394</v>
      </c>
    </row>
    <row r="83" spans="1:5">
      <c r="A83" s="13"/>
      <c r="B83" s="13"/>
      <c r="C83" s="17" t="s">
        <v>217</v>
      </c>
      <c r="D83" s="7">
        <v>315</v>
      </c>
      <c r="E83" s="13" t="s">
        <v>462</v>
      </c>
    </row>
    <row r="84" spans="1:5">
      <c r="A84" s="13"/>
      <c r="B84" s="13"/>
      <c r="C84" s="17" t="s">
        <v>217</v>
      </c>
      <c r="D84" s="7">
        <v>194.6</v>
      </c>
      <c r="E84" s="13" t="s">
        <v>461</v>
      </c>
    </row>
    <row r="85" spans="1:5" s="1" customFormat="1">
      <c r="A85" s="13"/>
      <c r="B85" s="13"/>
      <c r="C85" s="17" t="s">
        <v>117</v>
      </c>
      <c r="D85" s="7">
        <v>377.6</v>
      </c>
      <c r="E85" s="13" t="s">
        <v>461</v>
      </c>
    </row>
    <row r="86" spans="1:5" s="1" customFormat="1">
      <c r="A86" s="13"/>
      <c r="B86" s="13"/>
      <c r="C86" s="17" t="s">
        <v>117</v>
      </c>
      <c r="D86" s="7">
        <v>2747</v>
      </c>
      <c r="E86" s="13" t="s">
        <v>462</v>
      </c>
    </row>
    <row r="87" spans="1:5" s="1" customFormat="1">
      <c r="A87" s="13"/>
      <c r="B87" s="13"/>
      <c r="C87" s="17" t="s">
        <v>117</v>
      </c>
      <c r="D87" s="7">
        <v>2602.2399999999998</v>
      </c>
      <c r="E87" s="13" t="s">
        <v>470</v>
      </c>
    </row>
    <row r="88" spans="1:5">
      <c r="A88" s="13"/>
      <c r="B88" s="13"/>
      <c r="C88" s="17" t="s">
        <v>82</v>
      </c>
      <c r="D88" s="7">
        <v>468</v>
      </c>
      <c r="E88" s="13" t="s">
        <v>467</v>
      </c>
    </row>
    <row r="89" spans="1:5" s="1" customFormat="1">
      <c r="A89" s="13"/>
      <c r="B89" s="13"/>
      <c r="C89" s="17" t="s">
        <v>186</v>
      </c>
      <c r="D89" s="7">
        <v>518</v>
      </c>
      <c r="E89" s="13" t="s">
        <v>467</v>
      </c>
    </row>
    <row r="90" spans="1:5">
      <c r="A90" s="3" t="s">
        <v>62</v>
      </c>
      <c r="B90" s="3"/>
      <c r="C90" s="10"/>
      <c r="D90" s="11">
        <f>SUM(D82:D89)</f>
        <v>7579.44</v>
      </c>
      <c r="E90" s="3"/>
    </row>
    <row r="91" spans="1:5">
      <c r="A91" s="8">
        <v>59.17</v>
      </c>
      <c r="B91" s="13"/>
      <c r="C91" s="17" t="s">
        <v>393</v>
      </c>
      <c r="D91" s="7">
        <v>153348.54</v>
      </c>
      <c r="E91" s="13" t="s">
        <v>278</v>
      </c>
    </row>
    <row r="92" spans="1:5">
      <c r="A92" s="8"/>
      <c r="B92" s="13"/>
      <c r="C92" s="17" t="s">
        <v>393</v>
      </c>
      <c r="D92" s="7">
        <v>143117.35</v>
      </c>
      <c r="E92" s="13" t="s">
        <v>278</v>
      </c>
    </row>
    <row r="93" spans="1:5">
      <c r="A93" s="8"/>
      <c r="B93" s="13"/>
      <c r="C93" s="17" t="s">
        <v>393</v>
      </c>
      <c r="D93" s="7">
        <v>294589.26</v>
      </c>
      <c r="E93" s="13" t="s">
        <v>278</v>
      </c>
    </row>
    <row r="94" spans="1:5">
      <c r="A94" s="8"/>
      <c r="B94" s="13"/>
      <c r="C94" s="17" t="s">
        <v>393</v>
      </c>
      <c r="D94" s="7">
        <v>2833.18</v>
      </c>
      <c r="E94" s="13" t="s">
        <v>278</v>
      </c>
    </row>
    <row r="95" spans="1:5">
      <c r="A95" s="8"/>
      <c r="B95" s="13"/>
      <c r="C95" s="17" t="s">
        <v>393</v>
      </c>
      <c r="D95" s="7">
        <v>30000</v>
      </c>
      <c r="E95" s="13" t="s">
        <v>278</v>
      </c>
    </row>
    <row r="96" spans="1:5">
      <c r="A96" s="8"/>
      <c r="B96" s="13"/>
      <c r="C96" s="17" t="s">
        <v>393</v>
      </c>
      <c r="D96" s="7">
        <v>2703.66</v>
      </c>
      <c r="E96" s="13" t="s">
        <v>278</v>
      </c>
    </row>
    <row r="97" spans="1:5">
      <c r="A97" s="8"/>
      <c r="B97" s="13"/>
      <c r="C97" s="17" t="s">
        <v>393</v>
      </c>
      <c r="D97" s="7">
        <v>2978.95</v>
      </c>
      <c r="E97" s="13" t="s">
        <v>278</v>
      </c>
    </row>
    <row r="98" spans="1:5">
      <c r="A98" s="8"/>
      <c r="B98" s="13"/>
      <c r="C98" s="17" t="s">
        <v>393</v>
      </c>
      <c r="D98" s="7">
        <v>1756.15</v>
      </c>
      <c r="E98" s="13" t="s">
        <v>278</v>
      </c>
    </row>
    <row r="99" spans="1:5">
      <c r="A99" s="8"/>
      <c r="B99" s="13"/>
      <c r="C99" s="17" t="s">
        <v>393</v>
      </c>
      <c r="D99" s="7">
        <v>2859.58</v>
      </c>
      <c r="E99" s="13" t="s">
        <v>278</v>
      </c>
    </row>
    <row r="100" spans="1:5">
      <c r="A100" s="8"/>
      <c r="B100" s="13"/>
      <c r="C100" s="17" t="s">
        <v>393</v>
      </c>
      <c r="D100" s="7">
        <v>3709.78</v>
      </c>
      <c r="E100" s="13" t="s">
        <v>278</v>
      </c>
    </row>
    <row r="101" spans="1:5">
      <c r="A101" s="8"/>
      <c r="B101" s="13"/>
      <c r="C101" s="17" t="s">
        <v>393</v>
      </c>
      <c r="D101" s="7">
        <v>3627.04</v>
      </c>
      <c r="E101" s="13" t="s">
        <v>278</v>
      </c>
    </row>
    <row r="102" spans="1:5">
      <c r="A102" s="8"/>
      <c r="B102" s="13"/>
      <c r="C102" s="17" t="s">
        <v>393</v>
      </c>
      <c r="D102" s="7">
        <v>5517.78</v>
      </c>
      <c r="E102" s="13" t="s">
        <v>278</v>
      </c>
    </row>
    <row r="103" spans="1:5">
      <c r="A103" s="8"/>
      <c r="B103" s="13"/>
      <c r="C103" s="17" t="s">
        <v>393</v>
      </c>
      <c r="D103" s="7">
        <v>147.74</v>
      </c>
      <c r="E103" s="13" t="s">
        <v>436</v>
      </c>
    </row>
    <row r="104" spans="1:5">
      <c r="A104" s="8"/>
      <c r="B104" s="13"/>
      <c r="C104" s="17" t="s">
        <v>393</v>
      </c>
      <c r="D104" s="7">
        <v>6343.01</v>
      </c>
      <c r="E104" s="13" t="s">
        <v>278</v>
      </c>
    </row>
    <row r="105" spans="1:5">
      <c r="A105" s="8"/>
      <c r="B105" s="13"/>
      <c r="C105" s="17" t="s">
        <v>393</v>
      </c>
      <c r="D105" s="7">
        <v>14957.3</v>
      </c>
      <c r="E105" s="13" t="s">
        <v>278</v>
      </c>
    </row>
    <row r="106" spans="1:5">
      <c r="A106" s="8"/>
      <c r="B106" s="13"/>
      <c r="C106" s="17" t="s">
        <v>393</v>
      </c>
      <c r="D106" s="7">
        <v>3000</v>
      </c>
      <c r="E106" s="13" t="s">
        <v>278</v>
      </c>
    </row>
    <row r="107" spans="1:5">
      <c r="A107" s="8"/>
      <c r="B107" s="13"/>
      <c r="C107" s="17" t="s">
        <v>393</v>
      </c>
      <c r="D107" s="7">
        <v>15000</v>
      </c>
      <c r="E107" s="13" t="s">
        <v>278</v>
      </c>
    </row>
    <row r="108" spans="1:5">
      <c r="A108" s="8"/>
      <c r="B108" s="13"/>
      <c r="C108" s="17" t="s">
        <v>393</v>
      </c>
      <c r="D108" s="7">
        <v>4333.74</v>
      </c>
      <c r="E108" s="13" t="s">
        <v>278</v>
      </c>
    </row>
    <row r="109" spans="1:5">
      <c r="A109" s="8"/>
      <c r="B109" s="13"/>
      <c r="C109" s="17" t="s">
        <v>393</v>
      </c>
      <c r="D109" s="7">
        <v>3412.82</v>
      </c>
      <c r="E109" s="13" t="s">
        <v>278</v>
      </c>
    </row>
    <row r="110" spans="1:5">
      <c r="A110" s="8"/>
      <c r="B110" s="13"/>
      <c r="C110" s="53" t="s">
        <v>393</v>
      </c>
      <c r="D110" s="33">
        <v>4305.2700000000004</v>
      </c>
      <c r="E110" s="35" t="s">
        <v>278</v>
      </c>
    </row>
    <row r="111" spans="1:5">
      <c r="A111" s="8"/>
      <c r="B111" s="13"/>
      <c r="C111" s="53" t="s">
        <v>393</v>
      </c>
      <c r="D111" s="33">
        <v>67811.149999999994</v>
      </c>
      <c r="E111" s="13" t="s">
        <v>278</v>
      </c>
    </row>
    <row r="112" spans="1:5">
      <c r="A112" s="8"/>
      <c r="B112" s="13"/>
      <c r="C112" s="53" t="s">
        <v>363</v>
      </c>
      <c r="D112" s="33">
        <v>2753.58</v>
      </c>
      <c r="E112" s="13" t="s">
        <v>278</v>
      </c>
    </row>
    <row r="113" spans="1:5" s="1" customFormat="1">
      <c r="A113" s="8"/>
      <c r="B113" s="13"/>
      <c r="C113" s="53" t="s">
        <v>103</v>
      </c>
      <c r="D113" s="33">
        <v>27500</v>
      </c>
      <c r="E113" s="13" t="s">
        <v>278</v>
      </c>
    </row>
    <row r="114" spans="1:5" s="1" customFormat="1">
      <c r="A114" s="8"/>
      <c r="B114" s="13"/>
      <c r="C114" s="53" t="s">
        <v>117</v>
      </c>
      <c r="D114" s="33">
        <v>11974.8</v>
      </c>
      <c r="E114" s="13" t="s">
        <v>278</v>
      </c>
    </row>
    <row r="115" spans="1:5">
      <c r="A115" s="23" t="s">
        <v>64</v>
      </c>
      <c r="B115" s="3"/>
      <c r="C115" s="10"/>
      <c r="D115" s="11">
        <f>SUM(D91:D114)</f>
        <v>808580.68000000017</v>
      </c>
      <c r="E115" s="13"/>
    </row>
    <row r="116" spans="1:5">
      <c r="A116" s="32" t="s">
        <v>208</v>
      </c>
      <c r="B116" s="13"/>
      <c r="C116" s="17" t="s">
        <v>117</v>
      </c>
      <c r="D116" s="7">
        <v>2319</v>
      </c>
      <c r="E116" s="13" t="s">
        <v>464</v>
      </c>
    </row>
    <row r="117" spans="1:5">
      <c r="A117" s="23" t="s">
        <v>209</v>
      </c>
      <c r="B117" s="3"/>
      <c r="C117" s="10"/>
      <c r="D117" s="11">
        <f>SUM(D116:D116)</f>
        <v>2319</v>
      </c>
      <c r="E117" s="3"/>
    </row>
    <row r="118" spans="1:5">
      <c r="A118" s="24" t="s">
        <v>65</v>
      </c>
      <c r="B118" s="13"/>
      <c r="C118" s="6"/>
      <c r="D118" s="7">
        <v>9246</v>
      </c>
      <c r="E118" s="13" t="s">
        <v>479</v>
      </c>
    </row>
    <row r="119" spans="1:5">
      <c r="A119" s="26" t="s">
        <v>67</v>
      </c>
      <c r="B119" s="13"/>
      <c r="C119" s="6"/>
      <c r="D119" s="11">
        <f>SUM(D118)</f>
        <v>9246</v>
      </c>
      <c r="E119" s="13"/>
    </row>
    <row r="120" spans="1:5">
      <c r="A120" s="25">
        <v>65.010000000000005</v>
      </c>
      <c r="B120" s="13"/>
      <c r="C120" s="17"/>
      <c r="D120" s="7">
        <v>3919663.14</v>
      </c>
      <c r="E120" s="13" t="s">
        <v>480</v>
      </c>
    </row>
    <row r="121" spans="1:5">
      <c r="A121" s="26" t="s">
        <v>69</v>
      </c>
      <c r="B121" s="13"/>
      <c r="C121" s="6"/>
      <c r="D121" s="11">
        <f>SUM(D120)</f>
        <v>3919663.14</v>
      </c>
      <c r="E121" s="13"/>
    </row>
    <row r="122" spans="1:5">
      <c r="A122" s="25" t="s">
        <v>70</v>
      </c>
      <c r="B122" s="13"/>
      <c r="C122" s="17" t="s">
        <v>419</v>
      </c>
      <c r="D122" s="7">
        <v>38450.400000000001</v>
      </c>
      <c r="E122" s="13" t="s">
        <v>435</v>
      </c>
    </row>
    <row r="123" spans="1:5">
      <c r="A123" s="25"/>
      <c r="B123" s="13"/>
      <c r="C123" s="17" t="s">
        <v>106</v>
      </c>
      <c r="D123" s="7">
        <v>113.05</v>
      </c>
      <c r="E123" s="13" t="s">
        <v>451</v>
      </c>
    </row>
    <row r="124" spans="1:5">
      <c r="A124" s="25"/>
      <c r="B124" s="13"/>
      <c r="C124" s="17" t="s">
        <v>106</v>
      </c>
      <c r="D124" s="7">
        <v>400</v>
      </c>
      <c r="E124" s="13" t="s">
        <v>457</v>
      </c>
    </row>
    <row r="125" spans="1:5" s="1" customFormat="1">
      <c r="A125" s="25"/>
      <c r="B125" s="13"/>
      <c r="C125" s="17" t="s">
        <v>106</v>
      </c>
      <c r="D125" s="7">
        <v>35</v>
      </c>
      <c r="E125" s="13" t="s">
        <v>458</v>
      </c>
    </row>
    <row r="126" spans="1:5" s="1" customFormat="1">
      <c r="A126" s="25"/>
      <c r="B126" s="13"/>
      <c r="C126" s="17"/>
      <c r="D126" s="7">
        <v>4000377.78</v>
      </c>
      <c r="E126" s="13" t="s">
        <v>480</v>
      </c>
    </row>
    <row r="127" spans="1:5">
      <c r="A127" s="26" t="s">
        <v>71</v>
      </c>
      <c r="B127" s="3"/>
      <c r="C127" s="10"/>
      <c r="D127" s="11">
        <f>SUM(D122:D126)</f>
        <v>4039376.23</v>
      </c>
      <c r="E127" s="3"/>
    </row>
    <row r="128" spans="1:5">
      <c r="A128" s="25" t="s">
        <v>241</v>
      </c>
      <c r="B128" s="3"/>
      <c r="C128" s="17"/>
      <c r="D128" s="7"/>
      <c r="E128" s="13"/>
    </row>
    <row r="129" spans="1:5">
      <c r="A129" s="26" t="s">
        <v>242</v>
      </c>
      <c r="B129" s="3"/>
      <c r="C129" s="10"/>
      <c r="D129" s="11">
        <f>SUM(D128:D128)</f>
        <v>0</v>
      </c>
      <c r="E129" s="3"/>
    </row>
    <row r="130" spans="1:5">
      <c r="A130" s="1"/>
      <c r="B130" s="1"/>
      <c r="C130" s="1"/>
      <c r="D130" s="28">
        <f>D14+D17+D20+D22+D24+D31+D37+D55+D63+D66+D68+D74+D79+D81+D90+D115+D117+D119+D121+D127+D129</f>
        <v>8927771.6300000008</v>
      </c>
      <c r="E130" s="1"/>
    </row>
    <row r="131" spans="1:5">
      <c r="A131" s="1"/>
      <c r="B131" s="1"/>
      <c r="C131" s="1"/>
      <c r="D131" s="1"/>
      <c r="E131" s="1"/>
    </row>
    <row r="132" spans="1:5">
      <c r="A132" s="1"/>
      <c r="B132" s="1"/>
      <c r="C132" s="1"/>
      <c r="D132" s="1"/>
      <c r="E132" s="1"/>
    </row>
    <row r="133" spans="1:5">
      <c r="A133" s="1"/>
      <c r="B133" s="1"/>
      <c r="C133" s="1"/>
      <c r="D133" s="1"/>
      <c r="E13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PERSONAL IAN.2021</vt:lpstr>
      <vt:lpstr>BUNURI SI SERV.IAN.2021</vt:lpstr>
      <vt:lpstr>PERSONAL FEB 2021</vt:lpstr>
      <vt:lpstr>BUNURI SI SERV.FEB2021</vt:lpstr>
      <vt:lpstr>BUNURI SI SERV MARTIE.2021 </vt:lpstr>
      <vt:lpstr>PERSONAL MARTIE 2021</vt:lpstr>
      <vt:lpstr>BUNURI SI SERVICII APRILIE 2021</vt:lpstr>
      <vt:lpstr>PERSONAL APRILIE 2021</vt:lpstr>
      <vt:lpstr>BUNURI SI SERVICII MAI  2021</vt:lpstr>
      <vt:lpstr>PERSONAL MAI 2021</vt:lpstr>
      <vt:lpstr>BUNURI SI SERVICII IUNIE</vt:lpstr>
      <vt:lpstr>PERSONAL IUNIE</vt:lpstr>
      <vt:lpstr>BUNURI SI SERVICII IULIE</vt:lpstr>
      <vt:lpstr>PERSONAL IULIE</vt:lpstr>
      <vt:lpstr>BUNURI SI SERVICII AUGUST</vt:lpstr>
      <vt:lpstr>PERSONAL AUGUST</vt:lpstr>
      <vt:lpstr>BUNURI SI SERVICII SEPTEMBRIE</vt:lpstr>
      <vt:lpstr>PERSONAL SEPTEMBRIE</vt:lpstr>
      <vt:lpstr>BUNURI SI SERVICII OCTOMBRIE</vt:lpstr>
      <vt:lpstr>PERSONAL OCTOMBRIE</vt:lpstr>
      <vt:lpstr>BUNURI SI SERVICII NOIEMBRIE</vt:lpstr>
      <vt:lpstr>PERSONAL NOIEMBRIE</vt:lpstr>
      <vt:lpstr>BUNURI SI SERVICII DECEMBRIE</vt:lpstr>
      <vt:lpstr>PERSONAL DECEMBRIE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financiar.9</dc:creator>
  <cp:lastModifiedBy>IULIA</cp:lastModifiedBy>
  <cp:lastPrinted>2021-11-04T10:27:47Z</cp:lastPrinted>
  <dcterms:created xsi:type="dcterms:W3CDTF">2021-01-12T09:25:04Z</dcterms:created>
  <dcterms:modified xsi:type="dcterms:W3CDTF">2022-01-05T10:58:20Z</dcterms:modified>
</cp:coreProperties>
</file>